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805" documentId="8_{3997484D-1101-4DC7-BA50-71D6287D0B4A}" xr6:coauthVersionLast="47" xr6:coauthVersionMax="47" xr10:uidLastSave="{A9532DA4-1AAB-45A0-A7D5-7B817AB50F2B}"/>
  <bookViews>
    <workbookView xWindow="-110" yWindow="-110" windowWidth="19420" windowHeight="10300" activeTab="1" xr2:uid="{00000000-000D-0000-FFFF-FFFF00000000}"/>
  </bookViews>
  <sheets>
    <sheet name="Salaries" sheetId="2" r:id="rId1"/>
    <sheet name="Sales Assumptions" sheetId="6" r:id="rId2"/>
    <sheet name="Cashflow" sheetId="1" r:id="rId3"/>
    <sheet name="Cashflow Stress Test" sheetId="8" r:id="rId4"/>
    <sheet name="Additional" sheetId="4" state="hidden" r:id="rId5"/>
    <sheet name="Repayment calculator" sheetId="5" state="hidden" r:id="rId6"/>
  </sheets>
  <definedNames>
    <definedName name="Beginning_Balance">-FV(Interest_Rate/12,Payment_Number-1,-Monthly_Payment,Loan_Amount)</definedName>
    <definedName name="ColumnTitle1">#REF!</definedName>
    <definedName name="Ending_Balance">-FV(Interest_Rate/12,Payment_Number,-Monthly_Payment,Loan_Amount)</definedName>
    <definedName name="Full_Print">#REF!</definedName>
    <definedName name="Header_Row">ROW(#REF!)</definedName>
    <definedName name="Header_Row_Back">ROW(#REF!)</definedName>
    <definedName name="Interest">-IPMT(Interest_Rate/12,Payment_Number,Number_of_Payments,Loan_Amount)</definedName>
    <definedName name="Interest_Rate">#REF!</definedName>
    <definedName name="Last_Row">IF(Values_Entered,Header_Row+Number_of_Payments,Header_Row)</definedName>
    <definedName name="Loan_Amount">#REF!</definedName>
    <definedName name="Loan_Not_Paid">IF(Payment_Number&lt;=Number_of_Payments,1,0)</definedName>
    <definedName name="Loan_Start">#REF!</definedName>
    <definedName name="Loan_Years">#REF!</definedName>
    <definedName name="Monthly_Payment">-PMT(Interest_Rate/12,Number_of_Payments,Loan_Amount)</definedName>
    <definedName name="Number_of_Payments">#REF!</definedName>
    <definedName name="Payment_Date">DATE(YEAR(Loan_Start),MONTH(Loan_Start)+Payment_Number,DAY(Loan_Start))</definedName>
    <definedName name="Payment_Number">ROW()-Header_Row</definedName>
    <definedName name="Principal">-PPMT(Interest_Rate/12,Payment_Number,Number_of_Payments,Loan_Amount)</definedName>
    <definedName name="_xlnm.Print_Area" localSheetId="1">'Sales Assumptions'!$A$1:$K$146</definedName>
    <definedName name="RowTitleRegion1..E6">#REF!</definedName>
    <definedName name="RowTitleRegion2..E11">#REF!</definedName>
    <definedName name="Total_Cost">#REF!</definedName>
    <definedName name="Total_Interest">#REF!</definedName>
    <definedName name="Values_Entered">IF(Loan_Amount*Interest_Rate*Loan_Years*Loan_Start&gt;0,1,0)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C7" i="1" s="1"/>
  <c r="D7" i="1" s="1"/>
  <c r="E7" i="1" s="1"/>
  <c r="F7" i="1" s="1"/>
  <c r="G7" i="1" s="1"/>
  <c r="H7" i="1" s="1"/>
  <c r="I7" i="1" s="1"/>
  <c r="J7" i="1" s="1"/>
  <c r="K7" i="1" s="1"/>
  <c r="L7" i="1" s="1"/>
  <c r="M7" i="1" s="1"/>
  <c r="O7" i="1" s="1"/>
  <c r="P7" i="1" s="1"/>
  <c r="Q7" i="1" s="1"/>
  <c r="R7" i="1" s="1"/>
  <c r="S7" i="1" s="1"/>
  <c r="T7" i="1" s="1"/>
  <c r="U7" i="1" s="1"/>
  <c r="V7" i="1" s="1"/>
  <c r="W7" i="1" s="1"/>
  <c r="X7" i="1" s="1"/>
  <c r="Y7" i="1" s="1"/>
  <c r="Z7" i="1" s="1"/>
  <c r="AB7" i="1" s="1"/>
  <c r="AC7" i="1" s="1"/>
  <c r="AD7" i="1" s="1"/>
  <c r="AE7" i="1" s="1"/>
  <c r="AF7" i="1" s="1"/>
  <c r="AG7" i="1" s="1"/>
  <c r="AH7" i="1" s="1"/>
  <c r="AI7" i="1" s="1"/>
  <c r="AJ7" i="1" s="1"/>
  <c r="AK7" i="1" s="1"/>
  <c r="AL7" i="1" s="1"/>
  <c r="AM7" i="1" s="1"/>
  <c r="L14" i="2"/>
  <c r="L15" i="2"/>
  <c r="L17" i="2"/>
  <c r="L18" i="2"/>
  <c r="M18" i="2" s="1"/>
  <c r="L22" i="2"/>
  <c r="L23" i="2"/>
  <c r="K13" i="2"/>
  <c r="K14" i="2"/>
  <c r="K15" i="2"/>
  <c r="K16" i="2"/>
  <c r="K17" i="2"/>
  <c r="K18" i="2"/>
  <c r="K19" i="2"/>
  <c r="K20" i="2"/>
  <c r="K21" i="2"/>
  <c r="K22" i="2"/>
  <c r="K23" i="2"/>
  <c r="K24" i="2"/>
  <c r="K12" i="2"/>
  <c r="B109" i="6"/>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67" i="6"/>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26" i="6"/>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J13" i="2"/>
  <c r="L13" i="2" s="1"/>
  <c r="M13" i="2" s="1"/>
  <c r="J14" i="2"/>
  <c r="J15" i="2"/>
  <c r="J16" i="2"/>
  <c r="L16" i="2" s="1"/>
  <c r="M16" i="2" s="1"/>
  <c r="J17" i="2"/>
  <c r="J18" i="2"/>
  <c r="J19" i="2"/>
  <c r="L19" i="2" s="1"/>
  <c r="M19" i="2" s="1"/>
  <c r="J20" i="2"/>
  <c r="L20" i="2" s="1"/>
  <c r="J21" i="2"/>
  <c r="L21" i="2" s="1"/>
  <c r="M21" i="2" s="1"/>
  <c r="J22" i="2"/>
  <c r="J23" i="2"/>
  <c r="J24" i="2"/>
  <c r="L24" i="2" s="1"/>
  <c r="M24" i="2" s="1"/>
  <c r="J12" i="2"/>
  <c r="L12" i="2" s="1"/>
  <c r="M12" i="2" s="1"/>
  <c r="J10" i="2"/>
  <c r="C79" i="6"/>
  <c r="D79" i="6"/>
  <c r="E79" i="6"/>
  <c r="F79" i="6"/>
  <c r="F68" i="6"/>
  <c r="F69" i="6"/>
  <c r="F70" i="6"/>
  <c r="F71" i="6"/>
  <c r="F72" i="6"/>
  <c r="F73" i="6"/>
  <c r="F74" i="6"/>
  <c r="F75" i="6"/>
  <c r="F76" i="6"/>
  <c r="F77" i="6"/>
  <c r="F78" i="6"/>
  <c r="F80" i="6"/>
  <c r="F81" i="6"/>
  <c r="F82" i="6"/>
  <c r="F83" i="6"/>
  <c r="F84" i="6"/>
  <c r="F85" i="6"/>
  <c r="F86" i="6"/>
  <c r="F87" i="6"/>
  <c r="F88" i="6"/>
  <c r="F89" i="6"/>
  <c r="F90" i="6"/>
  <c r="F91" i="6"/>
  <c r="F92" i="6"/>
  <c r="F93" i="6"/>
  <c r="F94" i="6"/>
  <c r="F95" i="6"/>
  <c r="F96" i="6"/>
  <c r="F97" i="6"/>
  <c r="F98" i="6"/>
  <c r="F99" i="6"/>
  <c r="F100" i="6"/>
  <c r="F101" i="6"/>
  <c r="F102" i="6"/>
  <c r="F67" i="6"/>
  <c r="E68" i="6"/>
  <c r="E69" i="6"/>
  <c r="E70" i="6"/>
  <c r="E71" i="6"/>
  <c r="E72" i="6"/>
  <c r="E73" i="6"/>
  <c r="E74" i="6"/>
  <c r="E75" i="6"/>
  <c r="E76" i="6"/>
  <c r="E77" i="6"/>
  <c r="E78" i="6"/>
  <c r="E80" i="6"/>
  <c r="E81" i="6"/>
  <c r="E82" i="6"/>
  <c r="E83" i="6"/>
  <c r="E84" i="6"/>
  <c r="E85" i="6"/>
  <c r="E86" i="6"/>
  <c r="E87" i="6"/>
  <c r="E88" i="6"/>
  <c r="E89" i="6"/>
  <c r="E90" i="6"/>
  <c r="E91" i="6"/>
  <c r="E92" i="6"/>
  <c r="E93" i="6"/>
  <c r="E94" i="6"/>
  <c r="E95" i="6"/>
  <c r="E96" i="6"/>
  <c r="E97" i="6"/>
  <c r="E98" i="6"/>
  <c r="E99" i="6"/>
  <c r="E100" i="6"/>
  <c r="E101" i="6"/>
  <c r="E102" i="6"/>
  <c r="E67" i="6"/>
  <c r="D68" i="6"/>
  <c r="D69" i="6"/>
  <c r="D70" i="6"/>
  <c r="D71" i="6"/>
  <c r="D72" i="6"/>
  <c r="D73" i="6"/>
  <c r="D74" i="6"/>
  <c r="D75" i="6"/>
  <c r="D76" i="6"/>
  <c r="D77" i="6"/>
  <c r="D78" i="6"/>
  <c r="D80" i="6"/>
  <c r="D81" i="6"/>
  <c r="D82" i="6"/>
  <c r="D83" i="6"/>
  <c r="D84" i="6"/>
  <c r="D85" i="6"/>
  <c r="D86" i="6"/>
  <c r="D87" i="6"/>
  <c r="D88" i="6"/>
  <c r="D89" i="6"/>
  <c r="D90" i="6"/>
  <c r="D91" i="6"/>
  <c r="D92" i="6"/>
  <c r="D93" i="6"/>
  <c r="D94" i="6"/>
  <c r="D95" i="6"/>
  <c r="D96" i="6"/>
  <c r="D97" i="6"/>
  <c r="D98" i="6"/>
  <c r="D99" i="6"/>
  <c r="D100" i="6"/>
  <c r="D101" i="6"/>
  <c r="D102" i="6"/>
  <c r="D67" i="6"/>
  <c r="F141" i="6"/>
  <c r="C141" i="6"/>
  <c r="D141" i="6"/>
  <c r="E141" i="6"/>
  <c r="C9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2" i="6"/>
  <c r="F143" i="6"/>
  <c r="F144"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2" i="6"/>
  <c r="E143" i="6"/>
  <c r="E144" i="6"/>
  <c r="D110" i="6"/>
  <c r="D111" i="6"/>
  <c r="D112" i="6"/>
  <c r="D113" i="6"/>
  <c r="D114" i="6"/>
  <c r="D115" i="6"/>
  <c r="D116" i="6"/>
  <c r="D117" i="6"/>
  <c r="D118" i="6"/>
  <c r="D119" i="6"/>
  <c r="D120" i="6"/>
  <c r="D121" i="6"/>
  <c r="D122" i="6"/>
  <c r="D123" i="6"/>
  <c r="D124" i="6"/>
  <c r="D125" i="6"/>
  <c r="D126" i="6"/>
  <c r="D127" i="6"/>
  <c r="D128" i="6"/>
  <c r="G128" i="6" s="1"/>
  <c r="H128" i="6" s="1"/>
  <c r="D129" i="6"/>
  <c r="D130" i="6"/>
  <c r="D131" i="6"/>
  <c r="D132" i="6"/>
  <c r="D133" i="6"/>
  <c r="D134" i="6"/>
  <c r="D135" i="6"/>
  <c r="D136" i="6"/>
  <c r="D137" i="6"/>
  <c r="D138" i="6"/>
  <c r="D139" i="6"/>
  <c r="D140" i="6"/>
  <c r="D142" i="6"/>
  <c r="D143" i="6"/>
  <c r="D144" i="6"/>
  <c r="D109" i="6"/>
  <c r="C109" i="6"/>
  <c r="C110" i="6"/>
  <c r="C111" i="6"/>
  <c r="G111" i="6" s="1"/>
  <c r="C112" i="6"/>
  <c r="C113" i="6"/>
  <c r="C114" i="6"/>
  <c r="C115" i="6"/>
  <c r="C116" i="6"/>
  <c r="C117" i="6"/>
  <c r="C118" i="6"/>
  <c r="C119" i="6"/>
  <c r="C120" i="6"/>
  <c r="C121" i="6"/>
  <c r="C122" i="6"/>
  <c r="C123" i="6"/>
  <c r="C124" i="6"/>
  <c r="C125" i="6"/>
  <c r="C126" i="6"/>
  <c r="C127" i="6"/>
  <c r="G127" i="6" s="1"/>
  <c r="C128" i="6"/>
  <c r="C129" i="6"/>
  <c r="C130" i="6"/>
  <c r="C131" i="6"/>
  <c r="C132" i="6"/>
  <c r="G132" i="6" s="1"/>
  <c r="C133" i="6"/>
  <c r="C134" i="6"/>
  <c r="C135" i="6"/>
  <c r="C136" i="6"/>
  <c r="C137" i="6"/>
  <c r="C138" i="6"/>
  <c r="C139" i="6"/>
  <c r="C140" i="6"/>
  <c r="G140" i="6" s="1"/>
  <c r="C142" i="6"/>
  <c r="C143" i="6"/>
  <c r="C144" i="6"/>
  <c r="C67" i="6"/>
  <c r="E109" i="6"/>
  <c r="F109" i="6"/>
  <c r="C102" i="6"/>
  <c r="C101" i="6"/>
  <c r="C100" i="6"/>
  <c r="C98" i="6"/>
  <c r="C97" i="6"/>
  <c r="C96" i="6"/>
  <c r="C95" i="6"/>
  <c r="C94" i="6"/>
  <c r="C93" i="6"/>
  <c r="C92" i="6"/>
  <c r="C91" i="6"/>
  <c r="C80" i="6"/>
  <c r="C81" i="6"/>
  <c r="C82" i="6"/>
  <c r="C83" i="6"/>
  <c r="C84" i="6"/>
  <c r="C85" i="6"/>
  <c r="C86" i="6"/>
  <c r="C87" i="6"/>
  <c r="C88" i="6"/>
  <c r="C89" i="6"/>
  <c r="C90" i="6"/>
  <c r="C78" i="6"/>
  <c r="C77" i="6"/>
  <c r="C76" i="6"/>
  <c r="C75" i="6"/>
  <c r="C74" i="6"/>
  <c r="C73" i="6"/>
  <c r="C72" i="6"/>
  <c r="C71" i="6"/>
  <c r="G71" i="6" s="1"/>
  <c r="F9" i="1" s="1"/>
  <c r="J109" i="6"/>
  <c r="M17" i="2"/>
  <c r="M22" i="2"/>
  <c r="L10" i="2"/>
  <c r="M10" i="2"/>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67" i="6"/>
  <c r="C68" i="6"/>
  <c r="C69" i="6"/>
  <c r="C70" i="6"/>
  <c r="G38" i="6"/>
  <c r="H38" i="6" s="1"/>
  <c r="G39" i="6"/>
  <c r="H39" i="6" s="1"/>
  <c r="G40" i="6"/>
  <c r="H40" i="6"/>
  <c r="G41" i="6"/>
  <c r="H41" i="6" s="1"/>
  <c r="G42" i="6"/>
  <c r="H42" i="6" s="1"/>
  <c r="G43" i="6"/>
  <c r="H43" i="6" s="1"/>
  <c r="G44" i="6"/>
  <c r="H44" i="6" s="1"/>
  <c r="G45" i="6"/>
  <c r="H45" i="6" s="1"/>
  <c r="G46" i="6"/>
  <c r="H46" i="6"/>
  <c r="G47" i="6"/>
  <c r="H47" i="6"/>
  <c r="G48" i="6"/>
  <c r="H48" i="6"/>
  <c r="G49" i="6"/>
  <c r="H49" i="6" s="1"/>
  <c r="G50" i="6"/>
  <c r="H50" i="6"/>
  <c r="G51" i="6"/>
  <c r="H51" i="6"/>
  <c r="G52" i="6"/>
  <c r="H52" i="6"/>
  <c r="G53" i="6"/>
  <c r="H53" i="6" s="1"/>
  <c r="G54" i="6"/>
  <c r="H54" i="6"/>
  <c r="G55" i="6"/>
  <c r="H55" i="6" s="1"/>
  <c r="G56" i="6"/>
  <c r="H56" i="6"/>
  <c r="G57" i="6"/>
  <c r="H57" i="6" s="1"/>
  <c r="G58" i="6"/>
  <c r="H58" i="6"/>
  <c r="G59" i="6"/>
  <c r="H59" i="6" s="1"/>
  <c r="G60" i="6"/>
  <c r="H60" i="6"/>
  <c r="G61" i="6"/>
  <c r="H61" i="6"/>
  <c r="K10" i="2"/>
  <c r="D21" i="8"/>
  <c r="M51" i="1"/>
  <c r="O15" i="8"/>
  <c r="O16" i="8"/>
  <c r="L51" i="1"/>
  <c r="N15" i="8"/>
  <c r="N16" i="8"/>
  <c r="K51" i="1"/>
  <c r="M15" i="8"/>
  <c r="M16" i="8"/>
  <c r="J51" i="1"/>
  <c r="L15" i="8"/>
  <c r="L16" i="8"/>
  <c r="I51" i="1"/>
  <c r="K15" i="8"/>
  <c r="K16" i="8"/>
  <c r="H51" i="1"/>
  <c r="J15" i="8"/>
  <c r="J16" i="8"/>
  <c r="G51" i="1"/>
  <c r="I15" i="8"/>
  <c r="I16" i="8"/>
  <c r="F51" i="1"/>
  <c r="H15" i="8"/>
  <c r="H16" i="8"/>
  <c r="O17" i="8"/>
  <c r="N17" i="8"/>
  <c r="M17" i="8"/>
  <c r="L17" i="8"/>
  <c r="K17" i="8"/>
  <c r="J17" i="8"/>
  <c r="I17" i="8"/>
  <c r="H17" i="8"/>
  <c r="AE21" i="8"/>
  <c r="R21" i="8"/>
  <c r="D20" i="6"/>
  <c r="E20" i="6"/>
  <c r="F20" i="6"/>
  <c r="C20" i="6"/>
  <c r="G37" i="6"/>
  <c r="H37" i="6" s="1"/>
  <c r="G36" i="6"/>
  <c r="H36" i="6" s="1"/>
  <c r="G35" i="6"/>
  <c r="H35" i="6" s="1"/>
  <c r="G34" i="6"/>
  <c r="H34" i="6" s="1"/>
  <c r="G33" i="6"/>
  <c r="H33" i="6" s="1"/>
  <c r="G32" i="6"/>
  <c r="H32" i="6" s="1"/>
  <c r="G31" i="6"/>
  <c r="H31" i="6" s="1"/>
  <c r="G30" i="6"/>
  <c r="H30" i="6" s="1"/>
  <c r="G29" i="6"/>
  <c r="H29" i="6"/>
  <c r="G28" i="6"/>
  <c r="H28" i="6" s="1"/>
  <c r="G27" i="6"/>
  <c r="H27" i="6" s="1"/>
  <c r="G26" i="6"/>
  <c r="H26" i="6" s="1"/>
  <c r="D7" i="5"/>
  <c r="D8" i="5"/>
  <c r="D9" i="5"/>
  <c r="D10" i="5"/>
  <c r="D11" i="5"/>
  <c r="D12" i="5"/>
  <c r="D13" i="5"/>
  <c r="D14" i="5"/>
  <c r="D16" i="5"/>
  <c r="D17" i="5"/>
  <c r="D18" i="5"/>
  <c r="D19" i="5"/>
  <c r="D20" i="5"/>
  <c r="D21" i="5"/>
  <c r="D22" i="5"/>
  <c r="D23" i="5"/>
  <c r="D24" i="5"/>
  <c r="D25" i="5"/>
  <c r="D15" i="5"/>
  <c r="D26" i="5"/>
  <c r="D27" i="5"/>
  <c r="D28" i="5"/>
  <c r="D29" i="5"/>
  <c r="D30" i="5"/>
  <c r="D3" i="5"/>
  <c r="D6" i="5"/>
  <c r="C7" i="5"/>
  <c r="C8" i="5"/>
  <c r="C9" i="5"/>
  <c r="C10" i="5"/>
  <c r="C11" i="5"/>
  <c r="C12" i="5"/>
  <c r="C13" i="5"/>
  <c r="C14" i="5"/>
  <c r="C15" i="5"/>
  <c r="C16" i="5"/>
  <c r="C17" i="5"/>
  <c r="C18" i="5"/>
  <c r="C19" i="5"/>
  <c r="C20" i="5"/>
  <c r="C21" i="5"/>
  <c r="C22" i="5"/>
  <c r="C23" i="5"/>
  <c r="C24" i="5"/>
  <c r="C25" i="5"/>
  <c r="C26" i="5"/>
  <c r="C27" i="5"/>
  <c r="C28" i="5"/>
  <c r="C29" i="5"/>
  <c r="C6" i="5"/>
  <c r="C5" i="5"/>
  <c r="B3" i="4"/>
  <c r="AN50" i="1"/>
  <c r="AA50" i="1"/>
  <c r="N50" i="1"/>
  <c r="AN49" i="1"/>
  <c r="AA49" i="1"/>
  <c r="N49" i="1"/>
  <c r="AN48" i="1"/>
  <c r="AA48" i="1"/>
  <c r="N48" i="1"/>
  <c r="AN47" i="1"/>
  <c r="AA47" i="1"/>
  <c r="N47" i="1"/>
  <c r="AN46" i="1"/>
  <c r="AA46" i="1"/>
  <c r="N46" i="1"/>
  <c r="AN43" i="1"/>
  <c r="AA43" i="1"/>
  <c r="N43" i="1"/>
  <c r="AN42" i="1"/>
  <c r="AA42" i="1"/>
  <c r="N42" i="1"/>
  <c r="AN41" i="1"/>
  <c r="AA41" i="1"/>
  <c r="N41" i="1"/>
  <c r="AN40" i="1"/>
  <c r="AA40" i="1"/>
  <c r="N40" i="1"/>
  <c r="AN39" i="1"/>
  <c r="AA39" i="1"/>
  <c r="N39" i="1"/>
  <c r="AN38" i="1"/>
  <c r="AA38" i="1"/>
  <c r="N38" i="1"/>
  <c r="AN37" i="1"/>
  <c r="AA37" i="1"/>
  <c r="N37" i="1"/>
  <c r="AN36" i="1"/>
  <c r="AA36" i="1"/>
  <c r="N36" i="1"/>
  <c r="AN35" i="1"/>
  <c r="AA35" i="1"/>
  <c r="N35" i="1"/>
  <c r="AN34" i="1"/>
  <c r="AA34" i="1"/>
  <c r="N34" i="1"/>
  <c r="AN33" i="1"/>
  <c r="AA33" i="1"/>
  <c r="N33" i="1"/>
  <c r="AN32" i="1"/>
  <c r="AA32" i="1"/>
  <c r="N32" i="1"/>
  <c r="AN30" i="1"/>
  <c r="AA30" i="1"/>
  <c r="N30" i="1"/>
  <c r="AN29" i="1"/>
  <c r="AA29" i="1"/>
  <c r="N29" i="1"/>
  <c r="AN27" i="1"/>
  <c r="AA27" i="1"/>
  <c r="N27" i="1"/>
  <c r="AN26" i="1"/>
  <c r="AA26" i="1"/>
  <c r="N26" i="1"/>
  <c r="AN25" i="1"/>
  <c r="AA25" i="1"/>
  <c r="N25" i="1"/>
  <c r="AN20" i="1"/>
  <c r="AA20" i="1"/>
  <c r="N20" i="1"/>
  <c r="AN19" i="1"/>
  <c r="AA19" i="1"/>
  <c r="N19" i="1"/>
  <c r="AN18" i="1"/>
  <c r="AA18" i="1"/>
  <c r="N18" i="1"/>
  <c r="B7" i="4"/>
  <c r="N44" i="1"/>
  <c r="B22" i="1"/>
  <c r="AJ22" i="1"/>
  <c r="AM22" i="1"/>
  <c r="AE22" i="1"/>
  <c r="AL22" i="1"/>
  <c r="AH22" i="1"/>
  <c r="AD22" i="1"/>
  <c r="AK22" i="1"/>
  <c r="AG22" i="1"/>
  <c r="AC22" i="1"/>
  <c r="AF22" i="1"/>
  <c r="AI22" i="1"/>
  <c r="Z22" i="1"/>
  <c r="V22" i="1"/>
  <c r="R22" i="1"/>
  <c r="Y22" i="1"/>
  <c r="U22" i="1"/>
  <c r="AA31" i="1"/>
  <c r="Q22" i="1"/>
  <c r="X22" i="1"/>
  <c r="T22" i="1"/>
  <c r="P22" i="1"/>
  <c r="W22" i="1"/>
  <c r="S22" i="1"/>
  <c r="O22" i="1"/>
  <c r="J22" i="1"/>
  <c r="F22" i="1"/>
  <c r="M22" i="1"/>
  <c r="I22" i="1"/>
  <c r="E22" i="1"/>
  <c r="L22" i="1"/>
  <c r="H22" i="1"/>
  <c r="D51" i="1"/>
  <c r="F15" i="8"/>
  <c r="D22" i="1"/>
  <c r="K22" i="1"/>
  <c r="G22" i="1"/>
  <c r="N31" i="1"/>
  <c r="B51" i="1"/>
  <c r="D15" i="8"/>
  <c r="D16" i="8"/>
  <c r="D17" i="8"/>
  <c r="F16" i="8"/>
  <c r="F17" i="8"/>
  <c r="AA22" i="1"/>
  <c r="AN21" i="1"/>
  <c r="AB22" i="1"/>
  <c r="AN22" i="1"/>
  <c r="AN31" i="1"/>
  <c r="AN28" i="1"/>
  <c r="AA28" i="1"/>
  <c r="AA21" i="1"/>
  <c r="C22" i="1"/>
  <c r="N21" i="1"/>
  <c r="C51" i="1"/>
  <c r="E15" i="8"/>
  <c r="N28" i="1"/>
  <c r="E51" i="1"/>
  <c r="G15" i="8"/>
  <c r="E17" i="8"/>
  <c r="E16" i="8"/>
  <c r="G17" i="8"/>
  <c r="G16" i="8"/>
  <c r="N22" i="1"/>
  <c r="N51" i="1"/>
  <c r="P17" i="8"/>
  <c r="P15" i="8"/>
  <c r="P16" i="8"/>
  <c r="C30" i="5"/>
  <c r="D32" i="5"/>
  <c r="G80" i="6" l="1"/>
  <c r="G102" i="6"/>
  <c r="AM9" i="1" s="1"/>
  <c r="H71" i="6"/>
  <c r="G137" i="6"/>
  <c r="G129" i="6"/>
  <c r="W12" i="1" s="1"/>
  <c r="G96" i="6"/>
  <c r="H96" i="6" s="1"/>
  <c r="G121" i="6"/>
  <c r="H121" i="6" s="1"/>
  <c r="G74" i="6"/>
  <c r="I9" i="1" s="1"/>
  <c r="G113" i="6"/>
  <c r="F12" i="1" s="1"/>
  <c r="G101" i="6"/>
  <c r="AL9" i="1" s="1"/>
  <c r="AN11" i="8" s="1"/>
  <c r="AN12" i="8" s="1"/>
  <c r="G76" i="6"/>
  <c r="G83" i="6"/>
  <c r="S9" i="1" s="1"/>
  <c r="G85" i="6"/>
  <c r="U9" i="1" s="1"/>
  <c r="W11" i="8" s="1"/>
  <c r="W12" i="8" s="1"/>
  <c r="G93" i="6"/>
  <c r="P9" i="1"/>
  <c r="R11" i="8" s="1"/>
  <c r="R12" i="8" s="1"/>
  <c r="H80" i="6"/>
  <c r="G117" i="6"/>
  <c r="H117" i="6" s="1"/>
  <c r="G99" i="6"/>
  <c r="AJ9" i="1" s="1"/>
  <c r="AL11" i="8" s="1"/>
  <c r="AL12" i="8" s="1"/>
  <c r="J25" i="2"/>
  <c r="M20" i="2"/>
  <c r="M23" i="2"/>
  <c r="M15" i="2"/>
  <c r="K25" i="2"/>
  <c r="M14" i="2"/>
  <c r="L25" i="2"/>
  <c r="J12" i="1"/>
  <c r="D12" i="1"/>
  <c r="H111" i="6"/>
  <c r="G72" i="6"/>
  <c r="H72" i="6" s="1"/>
  <c r="G69" i="6"/>
  <c r="H69" i="6" s="1"/>
  <c r="G86" i="6"/>
  <c r="G139" i="6"/>
  <c r="AH12" i="1" s="1"/>
  <c r="G131" i="6"/>
  <c r="H131" i="6" s="1"/>
  <c r="G123" i="6"/>
  <c r="H123" i="6" s="1"/>
  <c r="G115" i="6"/>
  <c r="H115" i="6" s="1"/>
  <c r="G135" i="6"/>
  <c r="H135" i="6" s="1"/>
  <c r="G141" i="6"/>
  <c r="AJ12" i="1" s="1"/>
  <c r="G68" i="6"/>
  <c r="G142" i="6"/>
  <c r="H142" i="6" s="1"/>
  <c r="G133" i="6"/>
  <c r="AB12" i="1" s="1"/>
  <c r="G125" i="6"/>
  <c r="S12" i="1" s="1"/>
  <c r="G144" i="6"/>
  <c r="H144" i="6" s="1"/>
  <c r="G119" i="6"/>
  <c r="H119" i="6" s="1"/>
  <c r="H85" i="6"/>
  <c r="K9" i="1"/>
  <c r="M11" i="8" s="1"/>
  <c r="M12" i="8" s="1"/>
  <c r="M19" i="8" s="1"/>
  <c r="H76" i="6"/>
  <c r="H137" i="6"/>
  <c r="AF12" i="1"/>
  <c r="L12" i="1"/>
  <c r="U12" i="1"/>
  <c r="H127" i="6"/>
  <c r="H93" i="6"/>
  <c r="AD9" i="1"/>
  <c r="AF11" i="8" s="1"/>
  <c r="AF12" i="8" s="1"/>
  <c r="H139" i="6"/>
  <c r="Y12" i="1"/>
  <c r="G136" i="6"/>
  <c r="H136" i="6" s="1"/>
  <c r="G120" i="6"/>
  <c r="H120" i="6" s="1"/>
  <c r="G112" i="6"/>
  <c r="E12" i="1" s="1"/>
  <c r="G124" i="6"/>
  <c r="R12" i="1" s="1"/>
  <c r="G116" i="6"/>
  <c r="I12" i="1" s="1"/>
  <c r="H129" i="6"/>
  <c r="G88" i="6"/>
  <c r="X9" i="1" s="1"/>
  <c r="X44" i="1" s="1"/>
  <c r="X51" i="1" s="1"/>
  <c r="Z15" i="8" s="1"/>
  <c r="G138" i="6"/>
  <c r="G89" i="6"/>
  <c r="H101" i="6"/>
  <c r="G109" i="6"/>
  <c r="B12" i="1" s="1"/>
  <c r="V12" i="1"/>
  <c r="G100" i="6"/>
  <c r="H100" i="6" s="1"/>
  <c r="G75" i="6"/>
  <c r="H75" i="6" s="1"/>
  <c r="G87" i="6"/>
  <c r="H87" i="6" s="1"/>
  <c r="G78" i="6"/>
  <c r="G90" i="6"/>
  <c r="H90" i="6" s="1"/>
  <c r="G82" i="6"/>
  <c r="R9" i="1" s="1"/>
  <c r="G73" i="6"/>
  <c r="H9" i="1" s="1"/>
  <c r="G91" i="6"/>
  <c r="H91" i="6" s="1"/>
  <c r="G77" i="6"/>
  <c r="H77" i="6" s="1"/>
  <c r="G97" i="6"/>
  <c r="AH9" i="1" s="1"/>
  <c r="G81" i="6"/>
  <c r="H81" i="6" s="1"/>
  <c r="F53" i="1"/>
  <c r="AG9" i="1"/>
  <c r="AG44" i="1" s="1"/>
  <c r="AG51" i="1" s="1"/>
  <c r="AI15" i="8" s="1"/>
  <c r="H11" i="8"/>
  <c r="H12" i="8" s="1"/>
  <c r="H19" i="8" s="1"/>
  <c r="F14" i="1"/>
  <c r="F15" i="1" s="1"/>
  <c r="AI12" i="1"/>
  <c r="H140" i="6"/>
  <c r="H141" i="6"/>
  <c r="G70" i="6"/>
  <c r="AJ11" i="8"/>
  <c r="AJ12" i="8" s="1"/>
  <c r="AJ44" i="1"/>
  <c r="AJ51" i="1" s="1"/>
  <c r="AL15" i="8" s="1"/>
  <c r="G92" i="6"/>
  <c r="D9" i="1"/>
  <c r="Q9" i="1"/>
  <c r="G98" i="6"/>
  <c r="H88" i="6"/>
  <c r="H99" i="6"/>
  <c r="H112" i="6"/>
  <c r="V9" i="1"/>
  <c r="H86" i="6"/>
  <c r="Z12" i="1"/>
  <c r="H132" i="6"/>
  <c r="H102" i="6"/>
  <c r="AH44" i="1"/>
  <c r="AH51" i="1" s="1"/>
  <c r="AJ15" i="8" s="1"/>
  <c r="G9" i="1"/>
  <c r="G95" i="6"/>
  <c r="G67" i="6"/>
  <c r="H113" i="6"/>
  <c r="G143" i="6"/>
  <c r="G134" i="6"/>
  <c r="G126" i="6"/>
  <c r="G118" i="6"/>
  <c r="G110" i="6"/>
  <c r="G130" i="6"/>
  <c r="G122" i="6"/>
  <c r="G114" i="6"/>
  <c r="G79" i="6"/>
  <c r="G94" i="6"/>
  <c r="G84" i="6"/>
  <c r="H74" i="6" l="1"/>
  <c r="AJ14" i="1"/>
  <c r="AJ15" i="1" s="1"/>
  <c r="AK12" i="1"/>
  <c r="AD12" i="1"/>
  <c r="AD14" i="1" s="1"/>
  <c r="AD15" i="1" s="1"/>
  <c r="O12" i="1"/>
  <c r="AL44" i="1"/>
  <c r="AL51" i="1" s="1"/>
  <c r="AN15" i="8" s="1"/>
  <c r="H83" i="6"/>
  <c r="Q12" i="1"/>
  <c r="Q14" i="1" s="1"/>
  <c r="Q15" i="1" s="1"/>
  <c r="L9" i="1"/>
  <c r="L14" i="1" s="1"/>
  <c r="L15" i="1" s="1"/>
  <c r="AK9" i="1"/>
  <c r="U44" i="1"/>
  <c r="U51" i="1" s="1"/>
  <c r="U53" i="1" s="1"/>
  <c r="U14" i="1"/>
  <c r="U15" i="1" s="1"/>
  <c r="P44" i="1"/>
  <c r="P51" i="1" s="1"/>
  <c r="R15" i="8" s="1"/>
  <c r="R17" i="8" s="1"/>
  <c r="R19" i="8" s="1"/>
  <c r="R22" i="8" s="1"/>
  <c r="S21" i="8" s="1"/>
  <c r="H73" i="6"/>
  <c r="H116" i="6"/>
  <c r="H109" i="6"/>
  <c r="AD44" i="1"/>
  <c r="AD51" i="1" s="1"/>
  <c r="AF15" i="8" s="1"/>
  <c r="AF17" i="8" s="1"/>
  <c r="AF19" i="8" s="1"/>
  <c r="AI11" i="8"/>
  <c r="AI12" i="8" s="1"/>
  <c r="Z9" i="1"/>
  <c r="W9" i="1"/>
  <c r="W44" i="1" s="1"/>
  <c r="W51" i="1" s="1"/>
  <c r="Y15" i="8" s="1"/>
  <c r="J9" i="1"/>
  <c r="J53" i="1" s="1"/>
  <c r="M25" i="2"/>
  <c r="Z11" i="8"/>
  <c r="Z12" i="8" s="1"/>
  <c r="AM12" i="1"/>
  <c r="AM14" i="1" s="1"/>
  <c r="AM15" i="1" s="1"/>
  <c r="M12" i="1"/>
  <c r="H82" i="6"/>
  <c r="H125" i="6"/>
  <c r="C9" i="1"/>
  <c r="E11" i="8" s="1"/>
  <c r="E12" i="8" s="1"/>
  <c r="E19" i="8" s="1"/>
  <c r="H68" i="6"/>
  <c r="H12" i="1"/>
  <c r="H53" i="1" s="1"/>
  <c r="H133" i="6"/>
  <c r="AE12" i="1"/>
  <c r="H124" i="6"/>
  <c r="Y9" i="1"/>
  <c r="H89" i="6"/>
  <c r="H78" i="6"/>
  <c r="M9" i="1"/>
  <c r="O11" i="8" s="1"/>
  <c r="O12" i="8" s="1"/>
  <c r="O19" i="8" s="1"/>
  <c r="H138" i="6"/>
  <c r="AG12" i="1"/>
  <c r="AG14" i="1" s="1"/>
  <c r="AG15" i="1" s="1"/>
  <c r="AB9" i="1"/>
  <c r="AB14" i="1" s="1"/>
  <c r="AB15" i="1" s="1"/>
  <c r="AH14" i="1"/>
  <c r="AH15" i="1" s="1"/>
  <c r="H97" i="6"/>
  <c r="AJ53" i="1"/>
  <c r="AJ16" i="8"/>
  <c r="AJ17" i="8"/>
  <c r="AJ19" i="8" s="1"/>
  <c r="AI16" i="8"/>
  <c r="AI17" i="8"/>
  <c r="AI19" i="8" s="1"/>
  <c r="H98" i="6"/>
  <c r="AI9" i="1"/>
  <c r="H92" i="6"/>
  <c r="AC9" i="1"/>
  <c r="K12" i="1"/>
  <c r="H118" i="6"/>
  <c r="AK44" i="1"/>
  <c r="AK51" i="1" s="1"/>
  <c r="AM15" i="8" s="1"/>
  <c r="AM11" i="8"/>
  <c r="AM12" i="8" s="1"/>
  <c r="AK14" i="1"/>
  <c r="AK15" i="1" s="1"/>
  <c r="T9" i="1"/>
  <c r="H84" i="6"/>
  <c r="T12" i="1"/>
  <c r="H126" i="6"/>
  <c r="J11" i="8"/>
  <c r="J12" i="8" s="1"/>
  <c r="J19" i="8" s="1"/>
  <c r="I14" i="1"/>
  <c r="I15" i="1" s="1"/>
  <c r="I53" i="1"/>
  <c r="K11" i="8"/>
  <c r="K12" i="8" s="1"/>
  <c r="K19" i="8" s="1"/>
  <c r="E9" i="1"/>
  <c r="H70" i="6"/>
  <c r="H110" i="6"/>
  <c r="C12" i="1"/>
  <c r="Z17" i="8"/>
  <c r="Z16" i="8"/>
  <c r="U11" i="8"/>
  <c r="U12" i="8" s="1"/>
  <c r="S44" i="1"/>
  <c r="S51" i="1" s="1"/>
  <c r="U15" i="8" s="1"/>
  <c r="S14" i="1"/>
  <c r="S15" i="1" s="1"/>
  <c r="R44" i="1"/>
  <c r="R51" i="1" s="1"/>
  <c r="T15" i="8" s="1"/>
  <c r="T11" i="8"/>
  <c r="T12" i="8" s="1"/>
  <c r="R14" i="1"/>
  <c r="R15" i="1" s="1"/>
  <c r="H95" i="6"/>
  <c r="AF9" i="1"/>
  <c r="AL17" i="8"/>
  <c r="AL19" i="8" s="1"/>
  <c r="AL16" i="8"/>
  <c r="H94" i="6"/>
  <c r="AE9" i="1"/>
  <c r="H114" i="6"/>
  <c r="G12" i="1"/>
  <c r="G53" i="1" s="1"/>
  <c r="V44" i="1"/>
  <c r="V51" i="1" s="1"/>
  <c r="X15" i="8" s="1"/>
  <c r="X11" i="8"/>
  <c r="X12" i="8" s="1"/>
  <c r="V14" i="1"/>
  <c r="V15" i="1" s="1"/>
  <c r="AH53" i="1"/>
  <c r="AB11" i="8"/>
  <c r="AB12" i="8" s="1"/>
  <c r="Z44" i="1"/>
  <c r="Z51" i="1" s="1"/>
  <c r="AB15" i="8" s="1"/>
  <c r="Z14" i="1"/>
  <c r="Z15" i="1" s="1"/>
  <c r="AN17" i="8"/>
  <c r="AN19" i="8" s="1"/>
  <c r="AN16" i="8"/>
  <c r="AC12" i="1"/>
  <c r="H134" i="6"/>
  <c r="AL12" i="1"/>
  <c r="H143" i="6"/>
  <c r="P12" i="1"/>
  <c r="H122" i="6"/>
  <c r="D14" i="1"/>
  <c r="D15" i="1" s="1"/>
  <c r="F11" i="8"/>
  <c r="F12" i="8" s="1"/>
  <c r="F19" i="8" s="1"/>
  <c r="D53" i="1"/>
  <c r="O9" i="1"/>
  <c r="O44" i="1" s="1"/>
  <c r="H79" i="6"/>
  <c r="B9" i="1"/>
  <c r="H67" i="6"/>
  <c r="X12" i="1"/>
  <c r="H130" i="6"/>
  <c r="I11" i="8"/>
  <c r="I12" i="8" s="1"/>
  <c r="I19" i="8" s="1"/>
  <c r="AO11" i="8"/>
  <c r="AO12" i="8" s="1"/>
  <c r="AM44" i="1"/>
  <c r="AM51" i="1" s="1"/>
  <c r="AO15" i="8" s="1"/>
  <c r="Q44" i="1"/>
  <c r="Q51" i="1" s="1"/>
  <c r="S15" i="8" s="1"/>
  <c r="S11" i="8"/>
  <c r="S12" i="8" s="1"/>
  <c r="W14" i="1" l="1"/>
  <c r="W15" i="1" s="1"/>
  <c r="AF16" i="8"/>
  <c r="AB44" i="1"/>
  <c r="AD53" i="1"/>
  <c r="R16" i="8"/>
  <c r="L53" i="1"/>
  <c r="N11" i="8"/>
  <c r="N12" i="8" s="1"/>
  <c r="N19" i="8" s="1"/>
  <c r="AG53" i="1"/>
  <c r="Y11" i="8"/>
  <c r="Y12" i="8" s="1"/>
  <c r="Z19" i="8"/>
  <c r="W15" i="8"/>
  <c r="W17" i="8" s="1"/>
  <c r="W19" i="8" s="1"/>
  <c r="J14" i="1"/>
  <c r="J15" i="1" s="1"/>
  <c r="L11" i="8"/>
  <c r="L12" i="8" s="1"/>
  <c r="L19" i="8" s="1"/>
  <c r="H14" i="1"/>
  <c r="H15" i="1" s="1"/>
  <c r="M53" i="1"/>
  <c r="R53" i="1"/>
  <c r="M14" i="1"/>
  <c r="M15" i="1" s="1"/>
  <c r="AD11" i="8"/>
  <c r="AD12" i="8" s="1"/>
  <c r="Y14" i="1"/>
  <c r="Y15" i="1" s="1"/>
  <c r="AA11" i="8"/>
  <c r="AA12" i="8" s="1"/>
  <c r="Y44" i="1"/>
  <c r="Y51" i="1" s="1"/>
  <c r="AA15" i="8" s="1"/>
  <c r="AM53" i="1"/>
  <c r="N12" i="1"/>
  <c r="AK53" i="1"/>
  <c r="G14" i="1"/>
  <c r="G15" i="1" s="1"/>
  <c r="Q53" i="1"/>
  <c r="V53" i="1"/>
  <c r="Z53" i="1"/>
  <c r="AN12" i="1"/>
  <c r="B14" i="1"/>
  <c r="B15" i="1" s="1"/>
  <c r="D11" i="8"/>
  <c r="N9" i="1"/>
  <c r="B53" i="1"/>
  <c r="B57" i="1" s="1"/>
  <c r="C55" i="1" s="1"/>
  <c r="E14" i="1"/>
  <c r="E15" i="1" s="1"/>
  <c r="E53" i="1"/>
  <c r="G11" i="8"/>
  <c r="G12" i="8" s="1"/>
  <c r="G19" i="8" s="1"/>
  <c r="AH11" i="8"/>
  <c r="AH12" i="8" s="1"/>
  <c r="AF14" i="1"/>
  <c r="AF15" i="1" s="1"/>
  <c r="AF44" i="1"/>
  <c r="AF51" i="1" s="1"/>
  <c r="AH15" i="8" s="1"/>
  <c r="K14" i="1"/>
  <c r="K15" i="1" s="1"/>
  <c r="K53" i="1"/>
  <c r="AM17" i="8"/>
  <c r="AM19" i="8" s="1"/>
  <c r="AM16" i="8"/>
  <c r="AI44" i="1"/>
  <c r="AI51" i="1" s="1"/>
  <c r="AK15" i="8" s="1"/>
  <c r="AK11" i="8"/>
  <c r="AK12" i="8" s="1"/>
  <c r="AI14" i="1"/>
  <c r="AI15" i="1" s="1"/>
  <c r="S17" i="8"/>
  <c r="S19" i="8" s="1"/>
  <c r="S22" i="8" s="1"/>
  <c r="T21" i="8" s="1"/>
  <c r="S16" i="8"/>
  <c r="AE14" i="1"/>
  <c r="AE15" i="1" s="1"/>
  <c r="AG11" i="8"/>
  <c r="AG12" i="8" s="1"/>
  <c r="AE44" i="1"/>
  <c r="AE51" i="1" s="1"/>
  <c r="AG15" i="8" s="1"/>
  <c r="T17" i="8"/>
  <c r="T19" i="8" s="1"/>
  <c r="T16" i="8"/>
  <c r="AB51" i="1"/>
  <c r="AA12" i="1"/>
  <c r="P53" i="1"/>
  <c r="P14" i="1"/>
  <c r="P15" i="1" s="1"/>
  <c r="X16" i="8"/>
  <c r="X17" i="8"/>
  <c r="X19" i="8" s="1"/>
  <c r="AO17" i="8"/>
  <c r="AO19" i="8" s="1"/>
  <c r="AO16" i="8"/>
  <c r="AL14" i="1"/>
  <c r="AL15" i="1" s="1"/>
  <c r="AL53" i="1"/>
  <c r="AB17" i="8"/>
  <c r="AB19" i="8" s="1"/>
  <c r="AB16" i="8"/>
  <c r="T44" i="1"/>
  <c r="T51" i="1" s="1"/>
  <c r="V15" i="8" s="1"/>
  <c r="T14" i="1"/>
  <c r="T15" i="1" s="1"/>
  <c r="V11" i="8"/>
  <c r="V12" i="8" s="1"/>
  <c r="Y17" i="8"/>
  <c r="Y19" i="8" s="1"/>
  <c r="Y16" i="8"/>
  <c r="U16" i="8"/>
  <c r="U17" i="8"/>
  <c r="U19" i="8" s="1"/>
  <c r="Q11" i="8"/>
  <c r="Q12" i="8" s="1"/>
  <c r="O14" i="1"/>
  <c r="O15" i="1" s="1"/>
  <c r="AA9" i="1"/>
  <c r="X14" i="1"/>
  <c r="X15" i="1" s="1"/>
  <c r="X53" i="1"/>
  <c r="AN9" i="1"/>
  <c r="W53" i="1"/>
  <c r="S53" i="1"/>
  <c r="C14" i="1"/>
  <c r="C15" i="1" s="1"/>
  <c r="C53" i="1"/>
  <c r="AC14" i="1"/>
  <c r="AC15" i="1" s="1"/>
  <c r="AE11" i="8"/>
  <c r="AE12" i="8" s="1"/>
  <c r="AC44" i="1"/>
  <c r="AC51" i="1" s="1"/>
  <c r="AE15" i="8" s="1"/>
  <c r="W16" i="8" l="1"/>
  <c r="T53" i="1"/>
  <c r="AA16" i="8"/>
  <c r="AA17" i="8"/>
  <c r="AA19" i="8" s="1"/>
  <c r="Y53" i="1"/>
  <c r="C57" i="1"/>
  <c r="D55" i="1" s="1"/>
  <c r="D57" i="1" s="1"/>
  <c r="E55" i="1" s="1"/>
  <c r="E57" i="1" s="1"/>
  <c r="F55" i="1" s="1"/>
  <c r="F57" i="1" s="1"/>
  <c r="G55" i="1" s="1"/>
  <c r="G57" i="1" s="1"/>
  <c r="H55" i="1" s="1"/>
  <c r="H57" i="1" s="1"/>
  <c r="I55" i="1" s="1"/>
  <c r="I57" i="1" s="1"/>
  <c r="J55" i="1" s="1"/>
  <c r="J57" i="1" s="1"/>
  <c r="K55" i="1" s="1"/>
  <c r="K57" i="1" s="1"/>
  <c r="L55" i="1" s="1"/>
  <c r="L57" i="1" s="1"/>
  <c r="M55" i="1" s="1"/>
  <c r="M57" i="1" s="1"/>
  <c r="AE53" i="1"/>
  <c r="AF53" i="1"/>
  <c r="AP12" i="8"/>
  <c r="AK16" i="8"/>
  <c r="AK17" i="8"/>
  <c r="AK19" i="8" s="1"/>
  <c r="AP11" i="8"/>
  <c r="T22" i="8"/>
  <c r="U21" i="8" s="1"/>
  <c r="U22" i="8" s="1"/>
  <c r="V21" i="8" s="1"/>
  <c r="D12" i="8"/>
  <c r="P11" i="8"/>
  <c r="AC11" i="8" s="1"/>
  <c r="AE16" i="8"/>
  <c r="AE17" i="8"/>
  <c r="AE19" i="8" s="1"/>
  <c r="AE22" i="8" s="1"/>
  <c r="AF21" i="8" s="1"/>
  <c r="AF22" i="8" s="1"/>
  <c r="AG21" i="8" s="1"/>
  <c r="AC12" i="8"/>
  <c r="AC53" i="1"/>
  <c r="AA44" i="1"/>
  <c r="O51" i="1"/>
  <c r="AD15" i="8"/>
  <c r="AB53" i="1"/>
  <c r="AH16" i="8"/>
  <c r="AH17" i="8"/>
  <c r="AH19" i="8" s="1"/>
  <c r="V17" i="8"/>
  <c r="V19" i="8" s="1"/>
  <c r="V16" i="8"/>
  <c r="AN44" i="1"/>
  <c r="AG16" i="8"/>
  <c r="AG17" i="8"/>
  <c r="AG19" i="8" s="1"/>
  <c r="AI53" i="1"/>
  <c r="V22" i="8" l="1"/>
  <c r="W21" i="8" s="1"/>
  <c r="W22" i="8" s="1"/>
  <c r="X21" i="8" s="1"/>
  <c r="X22" i="8" s="1"/>
  <c r="Y21" i="8" s="1"/>
  <c r="Y22" i="8" s="1"/>
  <c r="Z21" i="8" s="1"/>
  <c r="Z22" i="8" s="1"/>
  <c r="AA21" i="8" s="1"/>
  <c r="AA22" i="8" s="1"/>
  <c r="AB21" i="8" s="1"/>
  <c r="AB22" i="8" s="1"/>
  <c r="AD21" i="8" s="1"/>
  <c r="N53" i="1"/>
  <c r="O55" i="1"/>
  <c r="AG22" i="8"/>
  <c r="AH21" i="8" s="1"/>
  <c r="AH22" i="8" s="1"/>
  <c r="AI21" i="8" s="1"/>
  <c r="AI22" i="8" s="1"/>
  <c r="AJ21" i="8" s="1"/>
  <c r="AJ22" i="8" s="1"/>
  <c r="AK21" i="8" s="1"/>
  <c r="AK22" i="8" s="1"/>
  <c r="AL21" i="8" s="1"/>
  <c r="AL22" i="8" s="1"/>
  <c r="AM21" i="8" s="1"/>
  <c r="AM22" i="8" s="1"/>
  <c r="AN21" i="8" s="1"/>
  <c r="AN22" i="8" s="1"/>
  <c r="AO21" i="8" s="1"/>
  <c r="AO22" i="8" s="1"/>
  <c r="D19" i="8"/>
  <c r="D22" i="8" s="1"/>
  <c r="E21" i="8" s="1"/>
  <c r="E22" i="8" s="1"/>
  <c r="F21" i="8" s="1"/>
  <c r="F22" i="8" s="1"/>
  <c r="G21" i="8" s="1"/>
  <c r="G22" i="8" s="1"/>
  <c r="H21" i="8" s="1"/>
  <c r="H22" i="8" s="1"/>
  <c r="I21" i="8" s="1"/>
  <c r="I22" i="8" s="1"/>
  <c r="J21" i="8" s="1"/>
  <c r="J22" i="8" s="1"/>
  <c r="K21" i="8" s="1"/>
  <c r="K22" i="8" s="1"/>
  <c r="L21" i="8" s="1"/>
  <c r="L22" i="8" s="1"/>
  <c r="M21" i="8" s="1"/>
  <c r="M22" i="8" s="1"/>
  <c r="N21" i="8" s="1"/>
  <c r="N22" i="8" s="1"/>
  <c r="O21" i="8" s="1"/>
  <c r="O22" i="8" s="1"/>
  <c r="Q21" i="8" s="1"/>
  <c r="P12" i="8"/>
  <c r="P19" i="8" s="1"/>
  <c r="AP15" i="8"/>
  <c r="AD16" i="8"/>
  <c r="AP16" i="8" s="1"/>
  <c r="AD17" i="8"/>
  <c r="Q15" i="8"/>
  <c r="O53" i="1"/>
  <c r="O57" i="1" l="1"/>
  <c r="P55" i="1" s="1"/>
  <c r="P57" i="1" s="1"/>
  <c r="Q55" i="1" s="1"/>
  <c r="Q57" i="1" s="1"/>
  <c r="R55" i="1" s="1"/>
  <c r="R57" i="1" s="1"/>
  <c r="S55" i="1" s="1"/>
  <c r="S57" i="1" s="1"/>
  <c r="T55" i="1" s="1"/>
  <c r="T57" i="1" s="1"/>
  <c r="U55" i="1" s="1"/>
  <c r="U57" i="1" s="1"/>
  <c r="V55" i="1" s="1"/>
  <c r="V57" i="1" s="1"/>
  <c r="W55" i="1" s="1"/>
  <c r="W57" i="1" s="1"/>
  <c r="X55" i="1" s="1"/>
  <c r="X57" i="1" s="1"/>
  <c r="Y55" i="1" s="1"/>
  <c r="Y57" i="1" s="1"/>
  <c r="Z55" i="1" s="1"/>
  <c r="Z57" i="1" s="1"/>
  <c r="AB55" i="1" s="1"/>
  <c r="AB57" i="1" s="1"/>
  <c r="AC55" i="1" s="1"/>
  <c r="AC57" i="1" s="1"/>
  <c r="AD55" i="1" s="1"/>
  <c r="AD57" i="1" s="1"/>
  <c r="AE55" i="1" s="1"/>
  <c r="AE57" i="1" s="1"/>
  <c r="AF55" i="1" s="1"/>
  <c r="AF57" i="1" s="1"/>
  <c r="AG55" i="1" s="1"/>
  <c r="AG57" i="1" s="1"/>
  <c r="AH55" i="1" s="1"/>
  <c r="AH57" i="1" s="1"/>
  <c r="AI55" i="1" s="1"/>
  <c r="AI57" i="1" s="1"/>
  <c r="AJ55" i="1" s="1"/>
  <c r="AJ57" i="1" s="1"/>
  <c r="AK55" i="1" s="1"/>
  <c r="AK57" i="1" s="1"/>
  <c r="AL55" i="1" s="1"/>
  <c r="AL57" i="1" s="1"/>
  <c r="AM55" i="1" s="1"/>
  <c r="AM57" i="1" s="1"/>
  <c r="AN53" i="1" s="1"/>
  <c r="Q17" i="8"/>
  <c r="Q16" i="8"/>
  <c r="AC16" i="8" s="1"/>
  <c r="AC15" i="8"/>
  <c r="AP17" i="8"/>
  <c r="AP19" i="8" s="1"/>
  <c r="AD19" i="8"/>
  <c r="AD22" i="8" s="1"/>
  <c r="AA53" i="1" l="1"/>
  <c r="AC17" i="8"/>
  <c r="AC19" i="8" s="1"/>
  <c r="Q19" i="8"/>
  <c r="Q2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16" authorId="0" shapeId="0" xr:uid="{B8A700B4-379F-41F4-B321-6020CF1B1CCB}">
      <text>
        <r>
          <rPr>
            <b/>
            <sz val="10"/>
            <color indexed="81"/>
            <rFont val="Arial"/>
            <family val="2"/>
          </rPr>
          <t xml:space="preserve">Explanation:
</t>
        </r>
        <r>
          <rPr>
            <sz val="10"/>
            <color indexed="81"/>
            <rFont val="Arial"/>
            <family val="2"/>
          </rPr>
          <t>This is a worked example to show you what to input into each cell.</t>
        </r>
      </text>
    </comment>
    <comment ref="B17" authorId="0" shapeId="0" xr:uid="{3575FD19-F1DE-47AD-8B18-2F98A6B1CEAD}">
      <text>
        <r>
          <rPr>
            <b/>
            <sz val="10"/>
            <color indexed="81"/>
            <rFont val="Arial"/>
            <family val="2"/>
          </rPr>
          <t xml:space="preserve">Explanation:
</t>
        </r>
        <r>
          <rPr>
            <sz val="10"/>
            <color indexed="81"/>
            <rFont val="Arial"/>
            <family val="2"/>
          </rPr>
          <t xml:space="preserve">
List your revenue generating items in this row (whether it's a product or service). If you have more than four, consider grouping them together.</t>
        </r>
      </text>
    </comment>
    <comment ref="B18" authorId="0" shapeId="0" xr:uid="{AAE3E7E4-509D-4C92-9EC0-5D793456C2CB}">
      <text>
        <r>
          <rPr>
            <b/>
            <sz val="10"/>
            <color indexed="81"/>
            <rFont val="Arial"/>
            <family val="2"/>
          </rPr>
          <t xml:space="preserve">Explanation:
</t>
        </r>
        <r>
          <rPr>
            <sz val="10"/>
            <color indexed="81"/>
            <rFont val="Arial"/>
            <family val="2"/>
          </rPr>
          <t>Enter the amount that you sell this item for on a single unit basis.</t>
        </r>
      </text>
    </comment>
    <comment ref="B19" authorId="0" shapeId="0" xr:uid="{51ECCE97-424C-4EBD-AA0B-E790E319D9F0}">
      <text>
        <r>
          <rPr>
            <b/>
            <sz val="10"/>
            <color indexed="81"/>
            <rFont val="Arial"/>
            <family val="2"/>
          </rPr>
          <t xml:space="preserve">Explanation:
</t>
        </r>
        <r>
          <rPr>
            <sz val="10"/>
            <color indexed="81"/>
            <rFont val="Arial"/>
            <family val="2"/>
          </rPr>
          <t>Enter the total cost you incur in producing this item on a single unit basis.</t>
        </r>
      </text>
    </comment>
    <comment ref="B20" authorId="0" shapeId="0" xr:uid="{E9AD2FCB-088A-4B14-9AA8-6968FDCE93D4}">
      <text>
        <r>
          <rPr>
            <b/>
            <sz val="9"/>
            <color indexed="81"/>
            <rFont val="Tahoma"/>
            <family val="2"/>
          </rPr>
          <t xml:space="preserve">Explanation:
</t>
        </r>
        <r>
          <rPr>
            <sz val="9"/>
            <color indexed="81"/>
            <rFont val="Tahoma"/>
            <family val="2"/>
          </rPr>
          <t>Your Gross Margin shows the percentage of profit you make on the sale of each unit.</t>
        </r>
        <r>
          <rPr>
            <b/>
            <sz val="9"/>
            <color indexed="81"/>
            <rFont val="Tahoma"/>
            <family val="2"/>
          </rPr>
          <t xml:space="preserve">
</t>
        </r>
        <r>
          <rPr>
            <sz val="9"/>
            <color indexed="81"/>
            <rFont val="Tahoma"/>
            <family val="2"/>
          </rPr>
          <t>Your Gross Margin is calculated by subtracting your cost price from your sales price and dividing the total by the cost price. This is expressed as a  percentage; the higher the percentage, the more you are earning on every sale. 
These cells will auto-calculate for you.</t>
        </r>
      </text>
    </comment>
    <comment ref="C25" authorId="0" shapeId="0" xr:uid="{A91DBA42-776F-4418-B593-9A3CE70B60D4}">
      <text>
        <r>
          <rPr>
            <b/>
            <sz val="10"/>
            <color indexed="81"/>
            <rFont val="Arial"/>
            <family val="2"/>
          </rPr>
          <t xml:space="preserve">Explanation:
</t>
        </r>
        <r>
          <rPr>
            <sz val="10"/>
            <color indexed="81"/>
            <rFont val="Arial"/>
            <family val="2"/>
          </rPr>
          <t>In these cells, enter the quantity of sales you expect to make for each item/service over the next 12-months. Is your business affected by seasonality? If so, this should be reflected in your numbers.</t>
        </r>
      </text>
    </comment>
    <comment ref="D25" authorId="0" shapeId="0" xr:uid="{C073C4E0-F2E3-4227-981A-F6E253E93E40}">
      <text>
        <r>
          <rPr>
            <b/>
            <sz val="10"/>
            <color indexed="81"/>
            <rFont val="Arial"/>
            <family val="2"/>
          </rPr>
          <t xml:space="preserve">Explanation:
</t>
        </r>
        <r>
          <rPr>
            <sz val="10"/>
            <color indexed="81"/>
            <rFont val="Arial"/>
            <family val="2"/>
          </rPr>
          <t>In these cells, enter the quantity of sales you expect to make for each item/service over the next 12-months. Is your business affected by seasonality? If so, this should be reflected in your numbers.</t>
        </r>
      </text>
    </comment>
    <comment ref="E25" authorId="0" shapeId="0" xr:uid="{5C8D870B-599C-4F35-91EF-09F6119EEA10}">
      <text>
        <r>
          <rPr>
            <b/>
            <sz val="10"/>
            <color indexed="81"/>
            <rFont val="Arial"/>
            <family val="2"/>
          </rPr>
          <t>Explanation:</t>
        </r>
        <r>
          <rPr>
            <sz val="10"/>
            <color indexed="81"/>
            <rFont val="Arial"/>
            <family val="2"/>
          </rPr>
          <t xml:space="preserve">
In these cells, enter the quantity of sales you expect to make for each item/service over the next 12-months. Is your business affected by seasonality? If so, this should be reflected in your numbers.</t>
        </r>
      </text>
    </comment>
    <comment ref="F25" authorId="0" shapeId="0" xr:uid="{4CEF183C-FB5D-404F-9C7B-5D26AA487786}">
      <text>
        <r>
          <rPr>
            <b/>
            <sz val="10"/>
            <color indexed="81"/>
            <rFont val="Arial"/>
            <family val="2"/>
          </rPr>
          <t>Explanation:</t>
        </r>
        <r>
          <rPr>
            <sz val="10"/>
            <color indexed="81"/>
            <rFont val="Arial"/>
            <family val="2"/>
          </rPr>
          <t xml:space="preserve">
In these cells, enter the quantity of sales you expect to make for each item/service over the next 12-months. Is your business affected by seasonality? If so, this should be reflected in your numbers.</t>
        </r>
      </text>
    </comment>
    <comment ref="G25" authorId="0" shapeId="0" xr:uid="{9019A695-7182-4506-9FE3-073C696025FF}">
      <text>
        <r>
          <rPr>
            <b/>
            <sz val="10"/>
            <color indexed="81"/>
            <rFont val="Arial"/>
            <family val="2"/>
          </rPr>
          <t xml:space="preserve">Explanation:
</t>
        </r>
        <r>
          <rPr>
            <sz val="10"/>
            <color indexed="81"/>
            <rFont val="Arial"/>
            <family val="2"/>
          </rPr>
          <t xml:space="preserve">
This will auto-calculate based  on the numbers you have entered for each item. </t>
        </r>
      </text>
    </comment>
    <comment ref="H25" authorId="0" shapeId="0" xr:uid="{7637708C-A14D-4125-B7EB-A8839ADD8BB7}">
      <text>
        <r>
          <rPr>
            <b/>
            <sz val="10"/>
            <color indexed="81"/>
            <rFont val="Arial"/>
            <family val="2"/>
          </rPr>
          <t xml:space="preserve">Explanation:
</t>
        </r>
        <r>
          <rPr>
            <sz val="10"/>
            <color indexed="81"/>
            <rFont val="Arial"/>
            <family val="2"/>
          </rPr>
          <t>This is based on an average of 30 days per month, and is calculated by dividing your total sales volumes by 30.</t>
        </r>
      </text>
    </comment>
    <comment ref="G66" authorId="0" shapeId="0" xr:uid="{79DEDD26-CDE7-4186-9AAB-B584390A18A5}">
      <text>
        <r>
          <rPr>
            <b/>
            <sz val="10"/>
            <color indexed="81"/>
            <rFont val="Arial"/>
            <family val="2"/>
          </rPr>
          <t xml:space="preserve">Explanation:
</t>
        </r>
        <r>
          <rPr>
            <sz val="10"/>
            <color indexed="81"/>
            <rFont val="Arial"/>
            <family val="2"/>
          </rPr>
          <t xml:space="preserve">
These totals will automatically pull across into your Cashflow.</t>
        </r>
      </text>
    </comment>
    <comment ref="H66" authorId="0" shapeId="0" xr:uid="{1DD1A014-8E78-441C-B465-2E0F13338531}">
      <text>
        <r>
          <rPr>
            <b/>
            <sz val="10"/>
            <color indexed="81"/>
            <rFont val="Arial"/>
            <family val="2"/>
          </rPr>
          <t xml:space="preserve">Explanation:
</t>
        </r>
        <r>
          <rPr>
            <sz val="10"/>
            <color indexed="81"/>
            <rFont val="Arial"/>
            <family val="2"/>
          </rPr>
          <t>This is based on an average of 30 days per month, and is calculated by dividing your total sales values by 30.</t>
        </r>
      </text>
    </comment>
    <comment ref="G108" authorId="0" shapeId="0" xr:uid="{BFA70683-0563-4BCD-9A74-44212A201E29}">
      <text>
        <r>
          <rPr>
            <b/>
            <sz val="10"/>
            <color indexed="81"/>
            <rFont val="Arial"/>
            <family val="2"/>
          </rPr>
          <t xml:space="preserve">Explanation:
</t>
        </r>
        <r>
          <rPr>
            <sz val="10"/>
            <color indexed="81"/>
            <rFont val="Arial"/>
            <family val="2"/>
          </rPr>
          <t xml:space="preserve">
These totals will automatically pull across into your Cashflow.</t>
        </r>
      </text>
    </comment>
    <comment ref="H108" authorId="0" shapeId="0" xr:uid="{654AB7D2-B0D0-40F1-8A48-EE6E654ECF5D}">
      <text>
        <r>
          <rPr>
            <b/>
            <sz val="10"/>
            <color indexed="81"/>
            <rFont val="Arial"/>
            <family val="2"/>
          </rPr>
          <t xml:space="preserve">Explanation:
</t>
        </r>
        <r>
          <rPr>
            <sz val="10"/>
            <color indexed="81"/>
            <rFont val="Arial"/>
            <family val="2"/>
          </rPr>
          <t>This is based on an average of 30 days per month, and is calculated by dividing your total cost of sales by 30.</t>
        </r>
      </text>
    </comment>
    <comment ref="B149" authorId="0" shapeId="0" xr:uid="{D9A885A2-0C34-4F4B-95C8-D55D32A15034}">
      <text>
        <r>
          <rPr>
            <b/>
            <sz val="10"/>
            <color indexed="81"/>
            <rFont val="Arial"/>
            <family val="2"/>
          </rPr>
          <t xml:space="preserve">Explanation:
</t>
        </r>
        <r>
          <rPr>
            <sz val="10"/>
            <color indexed="81"/>
            <rFont val="Arial"/>
            <family val="2"/>
          </rPr>
          <t xml:space="preserve">
This is a good place to write any notes that you want your Business Adviser to take into account when reviewing your Sales Assumptions
This might be if something needs further explanation or if you want to more clearly reference a figure back to something in your Business Plan.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4" authorId="0" shapeId="0" xr:uid="{CFBC6EEA-7C80-4A16-837D-B59CAA1212C1}">
      <text>
        <r>
          <rPr>
            <b/>
            <sz val="9"/>
            <color indexed="81"/>
            <rFont val="Tahoma"/>
            <family val="2"/>
          </rPr>
          <t>Author:</t>
        </r>
        <r>
          <rPr>
            <sz val="9"/>
            <color indexed="81"/>
            <rFont val="Tahoma"/>
            <family val="2"/>
          </rPr>
          <t xml:space="preserve">
Loan repayments at 4% of monthly revenue automatically calculated from year 2 onwards, assuming that month 1 of your cashflow is when you will draw the loan. This % is INDICATIVE ONLY. If your organisation is offered investment, a formal agreement on repayment terms will be agreed by both parties.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tc={C519C68A-AC0B-4230-A9F9-B6599A2A4DEB}</author>
  </authors>
  <commentList>
    <comment ref="C16" authorId="0" shapeId="0" xr:uid="{C519C68A-AC0B-4230-A9F9-B6599A2A4DEB}">
      <text>
        <t>[Threaded comment]
Your version of Excel allows you to read this threaded comment; however, any edits to it will get removed if the file is opened in a newer version of Excel. Learn more: https://go.microsoft.com/fwlink/?linkid=870924
Comment:
    Year 1 this figure will be the same as row 16 as Catalyst loan repayments are ‘£0’ in year 1</t>
      </text>
    </comment>
  </commentList>
</comments>
</file>

<file path=xl/sharedStrings.xml><?xml version="1.0" encoding="utf-8"?>
<sst xmlns="http://schemas.openxmlformats.org/spreadsheetml/2006/main" count="193" uniqueCount="151">
  <si>
    <t>Salaries</t>
  </si>
  <si>
    <t>Key:</t>
  </si>
  <si>
    <t>This sheet doesn't feed in automatically to your cashflow but completing it can help you (and us) to understand who will work in your business and their cost to the business.</t>
  </si>
  <si>
    <t>These cells auto-calculate - you don't need to edit these.</t>
  </si>
  <si>
    <t>Insert your own text/numbers into these cells as relevant.</t>
  </si>
  <si>
    <t>Secondary Earnings threshold (£ per year)</t>
  </si>
  <si>
    <t>This is the rate above which employers must pay employers' NI (i.e. in 2025, it is £5000)</t>
  </si>
  <si>
    <t>These cells are headings and instructions.</t>
  </si>
  <si>
    <t>Employers' National Insurance rate</t>
  </si>
  <si>
    <t>This is the rate of employers' NI on earnings above the threshold (i.e. in 2025, it is 15%)</t>
  </si>
  <si>
    <t>These cells are worked examples to show you how to use the sheet.</t>
  </si>
  <si>
    <t>Job title</t>
  </si>
  <si>
    <t>Total hours worked</t>
  </si>
  <si>
    <t>Annual salary for total hours worked (pro rata)</t>
  </si>
  <si>
    <t>Employer pension rate</t>
  </si>
  <si>
    <t>When will this person start? (State starting month or if already a member of staff say 'existing')</t>
  </si>
  <si>
    <t>Employers' National Insurance</t>
  </si>
  <si>
    <t>Employer pension</t>
  </si>
  <si>
    <t>Total cost of post (per annum)</t>
  </si>
  <si>
    <t>Total cost of post (monthly)</t>
  </si>
  <si>
    <t>(per week)</t>
  </si>
  <si>
    <t>(£ per year)</t>
  </si>
  <si>
    <t>%</t>
  </si>
  <si>
    <t>£</t>
  </si>
  <si>
    <t>Worked example at 2025 UK gov rates</t>
  </si>
  <si>
    <t>existing</t>
  </si>
  <si>
    <t>Totals (not including worked example)</t>
  </si>
  <si>
    <t>Sales Assumptions</t>
  </si>
  <si>
    <r>
      <t xml:space="preserve">The Sales Assumptions template will help you work out your anticipated sales and cost of sales for your business for the next 
12-months (will auto increase by 10% in years 2 and 3). This will help us better understand any assumptions you have made in your forecasting.
</t>
    </r>
    <r>
      <rPr>
        <i/>
        <sz val="11"/>
        <color rgb="FF002060"/>
        <rFont val="Arial"/>
        <family val="2"/>
      </rPr>
      <t xml:space="preserve"> - The template will ask you to list the various product(s) and/or service(s) that your business offers and there is space for up to four items to be listed. If your business has more than this, consider grouping them together;</t>
    </r>
    <r>
      <rPr>
        <b/>
        <i/>
        <sz val="11"/>
        <color rgb="FF002060"/>
        <rFont val="Arial"/>
        <family val="2"/>
      </rPr>
      <t xml:space="preserve">
</t>
    </r>
    <r>
      <rPr>
        <i/>
        <sz val="11"/>
        <color rgb="FF002060"/>
        <rFont val="Arial"/>
        <family val="2"/>
      </rPr>
      <t xml:space="preserve"> - Work through this template in the order it sets out, as each section corresponds to the one that follows;
 - First you will be asked to write down the sale price of each item, and how much it costs you to produce for each individual unit - this may be '£0' if this is a service such as tuition and there are wages within the administrative expenses;
 - Then you will be asked to estimate the number of sales (not the amount of revenue, but the number of items you will sell) you will make for each item over the period of the three year cashflow. If you're not anticipating introducing a product or service line right away from month 1, simply enter sales figures for the month when this revenue stream will start. Once you have entered this information, this will be used to calculate your total anticipated sales and cost of sales for the remainder of the year;</t>
    </r>
    <r>
      <rPr>
        <b/>
        <i/>
        <sz val="11"/>
        <color rgb="FF002060"/>
        <rFont val="Arial"/>
        <family val="2"/>
      </rPr>
      <t xml:space="preserve">
</t>
    </r>
    <r>
      <rPr>
        <i/>
        <sz val="11"/>
        <color rgb="FF002060"/>
        <rFont val="Arial"/>
        <family val="2"/>
      </rPr>
      <t xml:space="preserve"> - The Sales Assumptions is linked to the Cashflow tab so that your total anticipated sales and cost of sales are automatically populated. This includes an increase of 5% in sales income and cost of sales in years 2 and 3. If you want to change the rate of this increase, do so in the Cashflow tab cells. 
 - There is a commentary box at the bottom, for which you can use to explain any of your calculations.</t>
    </r>
  </si>
  <si>
    <t>These cells are headings and instructions</t>
  </si>
  <si>
    <t>These cells are for your year 1 input</t>
  </si>
  <si>
    <t>These cells are for your year 2 input</t>
  </si>
  <si>
    <t>These cells are for your year 3 input</t>
  </si>
  <si>
    <t>1. Product breakdown</t>
  </si>
  <si>
    <t>Product / Service 1</t>
  </si>
  <si>
    <t>Product / Service 2</t>
  </si>
  <si>
    <t>Product / Service 3</t>
  </si>
  <si>
    <t>Product / Service 4</t>
  </si>
  <si>
    <t>Worked Example</t>
  </si>
  <si>
    <t>Product / Service name</t>
  </si>
  <si>
    <t>Workshop</t>
  </si>
  <si>
    <t>Sale price (per unit)</t>
  </si>
  <si>
    <t>Cost price (per unit)</t>
  </si>
  <si>
    <t>Gross Margin (per unit)</t>
  </si>
  <si>
    <t>*Average sales volumes per day based on 30-days per month.</t>
  </si>
  <si>
    <t>Month</t>
  </si>
  <si>
    <t>Total sales volumes 
for month</t>
  </si>
  <si>
    <t>Average sales volumes
per day*</t>
  </si>
  <si>
    <t>&lt;-- Example: product is introduced in month 5</t>
  </si>
  <si>
    <t>Sales (£)</t>
  </si>
  <si>
    <t>You do not need to edit this section; this will auto-calculate based on your responses above. *Average sales value per day is based on 30 days per month.</t>
  </si>
  <si>
    <t>Total sales value (£)
per month</t>
  </si>
  <si>
    <t>Average sales value
per day*</t>
  </si>
  <si>
    <t>Cost of sales</t>
  </si>
  <si>
    <t>You do not need to edit this section; this will auto-calculate based on your responses above. *Average cost of sales per day is based on 30 days per month.</t>
  </si>
  <si>
    <t>Total cost of sales (£)
per month</t>
  </si>
  <si>
    <t>Average cost of sales
per day*</t>
  </si>
  <si>
    <t>Your notes or commentary</t>
  </si>
  <si>
    <t>Use this space to explain any of the information you have provided in the sections 1 &amp; 2 above.</t>
  </si>
  <si>
    <t>Insert Social Enterprise Name</t>
  </si>
  <si>
    <t>Year End (MM/YY)</t>
  </si>
  <si>
    <t>Year 1</t>
  </si>
  <si>
    <t>Year 2</t>
  </si>
  <si>
    <t>Year 3</t>
  </si>
  <si>
    <t>Period</t>
  </si>
  <si>
    <t>Y1 Total</t>
  </si>
  <si>
    <t>Y2 total</t>
  </si>
  <si>
    <t>Y3 total</t>
  </si>
  <si>
    <t>TRADING INCOME</t>
  </si>
  <si>
    <t>TOTAL</t>
  </si>
  <si>
    <t>COST OF SALES</t>
  </si>
  <si>
    <t>GROSS PROFIT</t>
  </si>
  <si>
    <t>MARGIN %</t>
  </si>
  <si>
    <t>OTHER INCOME</t>
  </si>
  <si>
    <t>Catalyst Loan</t>
  </si>
  <si>
    <t>Grants</t>
  </si>
  <si>
    <t>Other Loans &amp; Hire Purchase</t>
  </si>
  <si>
    <t>Other Income</t>
  </si>
  <si>
    <t>EXPENDITURE</t>
  </si>
  <si>
    <t>Gross Salaries</t>
  </si>
  <si>
    <t>Rent</t>
  </si>
  <si>
    <t>Non-domestic rates calculator</t>
  </si>
  <si>
    <t>General Expenses</t>
  </si>
  <si>
    <t>Utilities (Electricity/Gas/Water)</t>
  </si>
  <si>
    <t>Repairs &amp; Maintenance</t>
  </si>
  <si>
    <t>Consumables/Materials</t>
  </si>
  <si>
    <t>Telephone</t>
  </si>
  <si>
    <t>Travelling &amp; Motor Expenses</t>
  </si>
  <si>
    <t>Advertising &amp; Marketing</t>
  </si>
  <si>
    <t>Professional Fees</t>
  </si>
  <si>
    <t>Postage &amp; Stationery</t>
  </si>
  <si>
    <t>Vehicle Insurance</t>
  </si>
  <si>
    <t>Business Insurance</t>
  </si>
  <si>
    <t>Lease Payments</t>
  </si>
  <si>
    <t>Other Loan/ Hire Purchase Interest</t>
  </si>
  <si>
    <t>Other Loan/ Hire Purchase Payments</t>
  </si>
  <si>
    <t>VAT</t>
  </si>
  <si>
    <t>[Other category]</t>
  </si>
  <si>
    <t>Catalyst repayments* [autocalculates]</t>
  </si>
  <si>
    <t>Capital Expenditure</t>
  </si>
  <si>
    <t>Property</t>
  </si>
  <si>
    <t>Fixtures &amp; Fittings</t>
  </si>
  <si>
    <t>Equipment</t>
  </si>
  <si>
    <t>Vehicles</t>
  </si>
  <si>
    <t>Movement</t>
  </si>
  <si>
    <t>Opening Bank Balance</t>
  </si>
  <si>
    <t>Closing Bank Balance</t>
  </si>
  <si>
    <t>Key Assumptions/Additional Notes</t>
  </si>
  <si>
    <t>Tell us here anything additional which will assist in our understanding of your organisation</t>
  </si>
  <si>
    <t>For example: second employee moving to full-time hours in month 2, year 2.</t>
  </si>
  <si>
    <r>
      <t>CASHFLOW FORECAST - STRESS TEST *</t>
    </r>
    <r>
      <rPr>
        <b/>
        <i/>
        <sz val="14"/>
        <color rgb="FF000000"/>
        <rFont val="Arial"/>
        <family val="2"/>
      </rPr>
      <t>full sheet will auto populate from Cashflow</t>
    </r>
  </si>
  <si>
    <t>You can use this sheet to understand what your cashflow will look like if sales don't come through as expected or costs increase unexpectedly. Adjust the percentages below to see what happens to your net cashflow and bank balance.</t>
  </si>
  <si>
    <t>Percentage to Decrease Sales Income by</t>
  </si>
  <si>
    <t>Percentage to Increase All Expenditure by</t>
  </si>
  <si>
    <t>MONTH</t>
  </si>
  <si>
    <t>Income:</t>
  </si>
  <si>
    <t>TOTALS</t>
  </si>
  <si>
    <t>Sales (revenue only)</t>
  </si>
  <si>
    <t>TOTAL INCOME (AFTER STRESS TEST)</t>
  </si>
  <si>
    <t xml:space="preserve"> </t>
  </si>
  <si>
    <t>Expenditure:</t>
  </si>
  <si>
    <t>Total Expenditure</t>
  </si>
  <si>
    <t>TOTAL EXPENDITURE LESS CATALYST REPAYMENTS (AFTER STRESS TEST)</t>
  </si>
  <si>
    <t>TOTAL EXPENDITURE (AFTER STRESS TEST)</t>
  </si>
  <si>
    <t>NET CASH FLOW (AFTER STRESS TEST)</t>
  </si>
  <si>
    <t>OPENING BANK BALANCE</t>
  </si>
  <si>
    <t>CLOSING BANK BALANCE</t>
  </si>
  <si>
    <t>* loan and other income i.e. grants and donations are not included in stress test calculations</t>
  </si>
  <si>
    <t xml:space="preserve">  </t>
  </si>
  <si>
    <t>*Anticipate financial position with a decrease in sales and an increase in costs. Adjust percentage figure to suit.</t>
  </si>
  <si>
    <t>Additional Information</t>
  </si>
  <si>
    <t>VAT Standard Rate</t>
  </si>
  <si>
    <t>VAT rate for calculation</t>
  </si>
  <si>
    <t>VAT Threshold (if you are VAT registered enter "0")</t>
  </si>
  <si>
    <t>Employers NIC</t>
  </si>
  <si>
    <t>Upper weekly threashold for NIC</t>
  </si>
  <si>
    <t>Monthly NIC Threashold for calculation</t>
  </si>
  <si>
    <t>Bank Overdraft Rate</t>
  </si>
  <si>
    <t>Company Pension Contribution</t>
  </si>
  <si>
    <t xml:space="preserve">Small Profit Corporation Tax Rate </t>
  </si>
  <si>
    <t>Investment</t>
  </si>
  <si>
    <t>Target Multiple</t>
  </si>
  <si>
    <t>Total repayment</t>
  </si>
  <si>
    <t>Revenue share</t>
  </si>
  <si>
    <t>Repayment</t>
  </si>
  <si>
    <t>Year</t>
  </si>
  <si>
    <t>Revenues</t>
  </si>
  <si>
    <t>Enter cashflow forecast start date (in the format dd/mm/yyyy - it will then display as a month name)</t>
  </si>
  <si>
    <t>Bob</t>
  </si>
  <si>
    <t>Jim</t>
  </si>
  <si>
    <t>2. Number of unit sales per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</si>
</sst>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Red]\-&quot;£&quot;#,##0.00"/>
    <numFmt numFmtId="44" formatCode="_-&quot;£&quot;* #,##0.00_-;\-&quot;£&quot;* #,##0.00_-;_-&quot;£&quot;* &quot;-&quot;??_-;_-@_-"/>
    <numFmt numFmtId="43" formatCode="_-* #,##0.00_-;\-* #,##0.00_-;_-* &quot;-&quot;??_-;_-@_-"/>
    <numFmt numFmtId="164" formatCode="_-&quot;£&quot;* #,##0_-;\-&quot;£&quot;* #,##0_-;_-&quot;£&quot;* &quot;-&quot;??_-;_-@_-"/>
    <numFmt numFmtId="165" formatCode="&quot;£&quot;#,##0"/>
    <numFmt numFmtId="166" formatCode="0.00\x"/>
    <numFmt numFmtId="167" formatCode="0.0\x"/>
    <numFmt numFmtId="168" formatCode="&quot;£&quot;#,##0.00"/>
    <numFmt numFmtId="169" formatCode="0.0"/>
    <numFmt numFmtId="170" formatCode="#,##0_ ;[Red]\-#,##0\ "/>
    <numFmt numFmtId="171" formatCode="#,###.00%;\(#,###.00\)%;0.00%;@"/>
    <numFmt numFmtId="172" formatCode="#,###;\(#,###\);\-;@"/>
    <numFmt numFmtId="173" formatCode="#,##0.0"/>
    <numFmt numFmtId="174" formatCode="mmmm"/>
  </numFmts>
  <fonts count="64">
    <font>
      <sz val="11"/>
      <color theme="1"/>
      <name val="Calibri"/>
      <family val="2"/>
      <scheme val="minor"/>
    </font>
    <font>
      <sz val="11"/>
      <color theme="1"/>
      <name val="Calibri"/>
      <family val="2"/>
      <scheme val="minor"/>
    </font>
    <font>
      <b/>
      <sz val="14"/>
      <name val="Century Gothic"/>
      <family val="2"/>
    </font>
    <font>
      <b/>
      <u/>
      <sz val="16"/>
      <name val="Century Gothic"/>
      <family val="2"/>
    </font>
    <font>
      <b/>
      <sz val="14"/>
      <name val="TisaSansPro"/>
      <family val="2"/>
    </font>
    <font>
      <b/>
      <u/>
      <sz val="14"/>
      <name val="Century Gothic"/>
      <family val="2"/>
    </font>
    <font>
      <b/>
      <sz val="14"/>
      <name val="Arial"/>
      <family val="2"/>
    </font>
    <font>
      <b/>
      <sz val="10"/>
      <name val="Arial"/>
      <family val="2"/>
    </font>
    <font>
      <sz val="10"/>
      <name val="Arial"/>
      <family val="2"/>
    </font>
    <font>
      <i/>
      <sz val="10"/>
      <name val="Arial"/>
      <family val="2"/>
    </font>
    <font>
      <sz val="10"/>
      <name val="Century Gothic"/>
      <family val="2"/>
    </font>
    <font>
      <b/>
      <sz val="11"/>
      <color theme="1"/>
      <name val="Calibri"/>
      <family val="2"/>
      <scheme val="minor"/>
    </font>
    <font>
      <b/>
      <sz val="12"/>
      <name val="Arial"/>
      <family val="2"/>
    </font>
    <font>
      <sz val="8"/>
      <name val="Calibri"/>
      <family val="2"/>
      <scheme val="minor"/>
    </font>
    <font>
      <b/>
      <sz val="11"/>
      <color theme="3"/>
      <name val="Calibri"/>
      <family val="2"/>
      <scheme val="minor"/>
    </font>
    <font>
      <sz val="11"/>
      <color theme="0"/>
      <name val="Calibri"/>
      <family val="2"/>
      <scheme val="minor"/>
    </font>
    <font>
      <b/>
      <sz val="11"/>
      <name val="Calibri"/>
      <family val="2"/>
      <scheme val="minor"/>
    </font>
    <font>
      <sz val="11"/>
      <color theme="8" tint="-0.249977111117893"/>
      <name val="Calibri"/>
      <family val="2"/>
      <scheme val="minor"/>
    </font>
    <font>
      <sz val="11"/>
      <color theme="1"/>
      <name val="Arial"/>
      <family val="2"/>
    </font>
    <font>
      <b/>
      <sz val="22"/>
      <color rgb="FF142855"/>
      <name val="Arial"/>
      <family val="2"/>
    </font>
    <font>
      <b/>
      <sz val="10"/>
      <color theme="1"/>
      <name val="Arial"/>
      <family val="2"/>
    </font>
    <font>
      <b/>
      <sz val="11"/>
      <name val="Arial"/>
      <family val="2"/>
    </font>
    <font>
      <b/>
      <sz val="11"/>
      <color theme="4"/>
      <name val="Arial"/>
      <family val="2"/>
    </font>
    <font>
      <b/>
      <sz val="16"/>
      <color theme="4"/>
      <name val="Arial"/>
      <family val="2"/>
    </font>
    <font>
      <b/>
      <sz val="16"/>
      <name val="Arial"/>
      <family val="2"/>
    </font>
    <font>
      <b/>
      <sz val="11"/>
      <color theme="0"/>
      <name val="Arial"/>
      <family val="2"/>
    </font>
    <font>
      <sz val="11"/>
      <name val="Arial"/>
      <family val="2"/>
    </font>
    <font>
      <sz val="11"/>
      <color theme="0"/>
      <name val="Arial"/>
      <family val="2"/>
    </font>
    <font>
      <b/>
      <sz val="11"/>
      <color theme="1"/>
      <name val="Arial"/>
      <family val="2"/>
    </font>
    <font>
      <i/>
      <sz val="12"/>
      <color theme="4"/>
      <name val="Arial"/>
      <family val="2"/>
    </font>
    <font>
      <b/>
      <i/>
      <sz val="11"/>
      <color theme="4"/>
      <name val="Arial"/>
      <family val="2"/>
    </font>
    <font>
      <i/>
      <sz val="12"/>
      <name val="Arial"/>
      <family val="2"/>
    </font>
    <font>
      <i/>
      <sz val="11"/>
      <name val="Arial"/>
      <family val="2"/>
    </font>
    <font>
      <b/>
      <sz val="14"/>
      <color theme="0"/>
      <name val="Arial"/>
      <family val="2"/>
    </font>
    <font>
      <b/>
      <sz val="10"/>
      <color theme="4"/>
      <name val="Arial"/>
      <family val="2"/>
    </font>
    <font>
      <sz val="10"/>
      <color theme="1"/>
      <name val="Arial"/>
      <family val="2"/>
    </font>
    <font>
      <b/>
      <sz val="10"/>
      <color indexed="81"/>
      <name val="Arial"/>
      <family val="2"/>
    </font>
    <font>
      <sz val="10"/>
      <color indexed="81"/>
      <name val="Arial"/>
      <family val="2"/>
    </font>
    <font>
      <b/>
      <sz val="9"/>
      <color indexed="81"/>
      <name val="Tahoma"/>
      <family val="2"/>
    </font>
    <font>
      <sz val="9"/>
      <color indexed="81"/>
      <name val="Tahoma"/>
      <family val="2"/>
    </font>
    <font>
      <sz val="11"/>
      <name val="Calibri"/>
      <family val="2"/>
    </font>
    <font>
      <b/>
      <sz val="14"/>
      <color indexed="8"/>
      <name val="Arial"/>
      <family val="2"/>
    </font>
    <font>
      <sz val="9"/>
      <name val="Arial"/>
      <family val="2"/>
    </font>
    <font>
      <b/>
      <sz val="9"/>
      <name val="Arial"/>
      <family val="2"/>
    </font>
    <font>
      <b/>
      <sz val="9"/>
      <color theme="0"/>
      <name val="Arial"/>
      <family val="2"/>
    </font>
    <font>
      <b/>
      <sz val="9"/>
      <color indexed="9"/>
      <name val="Arial"/>
      <family val="2"/>
    </font>
    <font>
      <sz val="9"/>
      <color indexed="8"/>
      <name val="Arial"/>
      <family val="2"/>
    </font>
    <font>
      <sz val="10"/>
      <name val="Calibri"/>
      <family val="2"/>
    </font>
    <font>
      <b/>
      <sz val="11"/>
      <name val="Calibri"/>
      <family val="2"/>
    </font>
    <font>
      <b/>
      <i/>
      <sz val="14"/>
      <color rgb="FF000000"/>
      <name val="Arial"/>
      <family val="2"/>
    </font>
    <font>
      <b/>
      <sz val="22"/>
      <name val="Arial"/>
      <family val="2"/>
    </font>
    <font>
      <u/>
      <sz val="11"/>
      <color theme="10"/>
      <name val="Calibri"/>
      <family val="2"/>
      <scheme val="minor"/>
    </font>
    <font>
      <i/>
      <sz val="10"/>
      <color theme="0"/>
      <name val="Arial"/>
      <family val="2"/>
    </font>
    <font>
      <sz val="10"/>
      <color rgb="FF0070C0"/>
      <name val="Arial"/>
      <family val="2"/>
    </font>
    <font>
      <sz val="11"/>
      <color rgb="FF3F3F76"/>
      <name val="Calibri"/>
      <family val="2"/>
      <scheme val="minor"/>
    </font>
    <font>
      <sz val="10"/>
      <name val="Calibri"/>
      <family val="2"/>
      <scheme val="minor"/>
    </font>
    <font>
      <sz val="12"/>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1"/>
      <color rgb="FF002060"/>
      <name val="Arial"/>
      <family val="2"/>
    </font>
    <font>
      <i/>
      <sz val="11"/>
      <color rgb="FF002060"/>
      <name val="Arial"/>
      <family val="2"/>
    </font>
    <font>
      <b/>
      <sz val="12"/>
      <color theme="4"/>
      <name val="Arial"/>
      <family val="2"/>
    </font>
    <font>
      <sz val="11"/>
      <color theme="4"/>
      <name val="Arial"/>
      <family val="2"/>
    </font>
  </fonts>
  <fills count="25">
    <fill>
      <patternFill patternType="none"/>
    </fill>
    <fill>
      <patternFill patternType="gray125"/>
    </fill>
    <fill>
      <patternFill patternType="solid">
        <fgColor rgb="FFAEDCEA"/>
        <bgColor indexed="64"/>
      </patternFill>
    </fill>
    <fill>
      <patternFill patternType="solid">
        <fgColor rgb="FFEBE6D6"/>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rgb="FF142855"/>
        <bgColor indexed="64"/>
      </patternFill>
    </fill>
    <fill>
      <patternFill patternType="solid">
        <fgColor rgb="FF3C3786"/>
        <bgColor indexed="64"/>
      </patternFill>
    </fill>
    <fill>
      <patternFill patternType="solid">
        <fgColor rgb="FF7E89C1"/>
        <bgColor indexed="64"/>
      </patternFill>
    </fill>
    <fill>
      <patternFill patternType="solid">
        <fgColor indexed="9"/>
        <bgColor indexed="64"/>
      </patternFill>
    </fill>
    <fill>
      <patternFill patternType="solid">
        <fgColor theme="1" tint="0.499984740745262"/>
        <bgColor indexed="64"/>
      </patternFill>
    </fill>
    <fill>
      <patternFill patternType="solid">
        <fgColor theme="8" tint="-0.499984740745262"/>
        <bgColor indexed="64"/>
      </patternFill>
    </fill>
    <fill>
      <patternFill patternType="solid">
        <fgColor indexed="22"/>
        <bgColor indexed="64"/>
      </patternFill>
    </fill>
    <fill>
      <patternFill patternType="solid">
        <fgColor theme="8" tint="0.59999389629810485"/>
        <bgColor indexed="64"/>
      </patternFill>
    </fill>
    <fill>
      <patternFill patternType="solid">
        <fgColor rgb="FFFFCC99"/>
      </patternFill>
    </fill>
    <fill>
      <patternFill patternType="solid">
        <fgColor rgb="FFFFFFCC"/>
      </patternFill>
    </fill>
    <fill>
      <patternFill patternType="solid">
        <fgColor theme="9" tint="0.59999389629810485"/>
        <bgColor indexed="64"/>
      </patternFill>
    </fill>
    <fill>
      <patternFill patternType="solid">
        <fgColor rgb="FFFFFFCC"/>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theme="0"/>
      </right>
      <top/>
      <bottom/>
      <diagonal/>
    </border>
    <border>
      <left style="thin">
        <color theme="0"/>
      </left>
      <right style="thin">
        <color theme="0"/>
      </right>
      <top/>
      <bottom style="double">
        <color indexed="64"/>
      </bottom>
      <diagonal/>
    </border>
    <border>
      <left/>
      <right/>
      <top/>
      <bottom style="double">
        <color auto="1"/>
      </bottom>
      <diagonal/>
    </border>
    <border>
      <left style="thin">
        <color theme="0"/>
      </left>
      <right style="thin">
        <color theme="0"/>
      </right>
      <top/>
      <bottom/>
      <diagonal/>
    </border>
    <border>
      <left style="thin">
        <color theme="0"/>
      </left>
      <right/>
      <top/>
      <bottom/>
      <diagonal/>
    </border>
    <border>
      <left/>
      <right/>
      <top/>
      <bottom style="thin">
        <color theme="0"/>
      </bottom>
      <diagonal/>
    </border>
    <border>
      <left style="thin">
        <color theme="1" tint="0.34998626667073579"/>
      </left>
      <right/>
      <top style="thin">
        <color theme="1" tint="0.34998626667073579"/>
      </top>
      <bottom style="thin">
        <color theme="1" tint="0.34998626667073579"/>
      </bottom>
      <diagonal/>
    </border>
    <border>
      <left style="thin">
        <color theme="0"/>
      </left>
      <right style="thin">
        <color theme="0"/>
      </right>
      <top style="thin">
        <color theme="0"/>
      </top>
      <bottom style="double">
        <color indexed="64"/>
      </bottom>
      <diagonal/>
    </border>
    <border>
      <left style="medium">
        <color rgb="FFA89497"/>
      </left>
      <right style="thin">
        <color theme="1" tint="0.499984740745262"/>
      </right>
      <top style="medium">
        <color rgb="FFA89497"/>
      </top>
      <bottom style="thin">
        <color theme="1" tint="0.499984740745262"/>
      </bottom>
      <diagonal/>
    </border>
    <border>
      <left style="thin">
        <color theme="1" tint="0.499984740745262"/>
      </left>
      <right style="thin">
        <color theme="1" tint="0.499984740745262"/>
      </right>
      <top style="medium">
        <color rgb="FFA89497"/>
      </top>
      <bottom style="thin">
        <color theme="1" tint="0.499984740745262"/>
      </bottom>
      <diagonal/>
    </border>
    <border>
      <left/>
      <right style="medium">
        <color rgb="FFA89497"/>
      </right>
      <top style="medium">
        <color rgb="FFA89497"/>
      </top>
      <bottom style="thin">
        <color theme="1" tint="0.499984740745262"/>
      </bottom>
      <diagonal/>
    </border>
    <border>
      <left/>
      <right style="medium">
        <color rgb="FFA89497"/>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rgb="FFA89497"/>
      </bottom>
      <diagonal/>
    </border>
    <border>
      <left/>
      <right style="thin">
        <color theme="1" tint="0.499984740745262"/>
      </right>
      <top style="medium">
        <color rgb="FFA89497"/>
      </top>
      <bottom style="thin">
        <color theme="1" tint="0.499984740745262"/>
      </bottom>
      <diagonal/>
    </border>
    <border>
      <left style="medium">
        <color rgb="FFA89497"/>
      </left>
      <right style="medium">
        <color rgb="FFA89497"/>
      </right>
      <top style="medium">
        <color rgb="FFA89497"/>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rgb="FFA89497"/>
      </left>
      <right style="medium">
        <color rgb="FFA89497"/>
      </right>
      <top/>
      <bottom style="thin">
        <color theme="1" tint="0.499984740745262"/>
      </bottom>
      <diagonal/>
    </border>
    <border>
      <left style="medium">
        <color rgb="FFA89497"/>
      </left>
      <right style="medium">
        <color rgb="FFA89497"/>
      </right>
      <top/>
      <bottom/>
      <diagonal/>
    </border>
    <border>
      <left style="medium">
        <color rgb="FFA89497"/>
      </left>
      <right style="medium">
        <color rgb="FFA89497"/>
      </right>
      <top style="thin">
        <color theme="1" tint="0.499984740745262"/>
      </top>
      <bottom style="thin">
        <color theme="1" tint="0.499984740745262"/>
      </bottom>
      <diagonal/>
    </border>
    <border>
      <left style="medium">
        <color rgb="FFA89497"/>
      </left>
      <right style="medium">
        <color rgb="FFA89497"/>
      </right>
      <top/>
      <bottom style="medium">
        <color rgb="FFA89497"/>
      </bottom>
      <diagonal/>
    </border>
    <border>
      <left style="medium">
        <color rgb="FFA89497"/>
      </left>
      <right/>
      <top style="medium">
        <color rgb="FFA89497"/>
      </top>
      <bottom style="thin">
        <color theme="1" tint="0.499984740745262"/>
      </bottom>
      <diagonal/>
    </border>
    <border>
      <left/>
      <right/>
      <top style="medium">
        <color rgb="FFA89497"/>
      </top>
      <bottom style="thin">
        <color theme="1" tint="0.499984740745262"/>
      </bottom>
      <diagonal/>
    </border>
    <border>
      <left/>
      <right/>
      <top style="thin">
        <color theme="1" tint="0.499984740745262"/>
      </top>
      <bottom style="thin">
        <color theme="1" tint="0.499984740745262"/>
      </bottom>
      <diagonal/>
    </border>
    <border>
      <left style="medium">
        <color rgb="FFA89497"/>
      </left>
      <right style="medium">
        <color rgb="FFA89497"/>
      </right>
      <top style="thin">
        <color theme="1" tint="0.499984740745262"/>
      </top>
      <bottom/>
      <diagonal/>
    </border>
    <border>
      <left/>
      <right/>
      <top/>
      <bottom style="medium">
        <color rgb="FFA89497"/>
      </bottom>
      <diagonal/>
    </border>
    <border>
      <left/>
      <right style="medium">
        <color rgb="FFA89497"/>
      </right>
      <top/>
      <bottom style="medium">
        <color rgb="FFA89497"/>
      </bottom>
      <diagonal/>
    </border>
    <border>
      <left style="thin">
        <color theme="1" tint="0.499984740745262"/>
      </left>
      <right/>
      <top style="medium">
        <color rgb="FFA89497"/>
      </top>
      <bottom style="thin">
        <color theme="1" tint="0.499984740745262"/>
      </bottom>
      <diagonal/>
    </border>
    <border>
      <left style="thin">
        <color theme="1" tint="0.499984740745262"/>
      </left>
      <right style="medium">
        <color rgb="FFA89497"/>
      </right>
      <top style="medium">
        <color rgb="FFA89497"/>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medium">
        <color rgb="FFA89497"/>
      </right>
      <top style="thin">
        <color theme="1" tint="0.499984740745262"/>
      </top>
      <bottom style="thin">
        <color theme="1" tint="0.499984740745262"/>
      </bottom>
      <diagonal/>
    </border>
    <border>
      <left style="medium">
        <color rgb="FFA89497"/>
      </left>
      <right/>
      <top style="medium">
        <color rgb="FFA89497"/>
      </top>
      <bottom style="medium">
        <color rgb="FFA89497"/>
      </bottom>
      <diagonal/>
    </border>
    <border>
      <left/>
      <right/>
      <top style="medium">
        <color rgb="FFA89497"/>
      </top>
      <bottom style="medium">
        <color rgb="FFA89497"/>
      </bottom>
      <diagonal/>
    </border>
    <border>
      <left/>
      <right style="medium">
        <color rgb="FFA89497"/>
      </right>
      <top style="medium">
        <color rgb="FFA89497"/>
      </top>
      <bottom style="medium">
        <color rgb="FFA89497"/>
      </bottom>
      <diagonal/>
    </border>
    <border>
      <left style="medium">
        <color rgb="FFA89497"/>
      </left>
      <right/>
      <top style="medium">
        <color rgb="FFA89497"/>
      </top>
      <bottom/>
      <diagonal/>
    </border>
    <border>
      <left/>
      <right/>
      <top style="medium">
        <color rgb="FFA89497"/>
      </top>
      <bottom/>
      <diagonal/>
    </border>
    <border>
      <left/>
      <right style="medium">
        <color rgb="FFA89497"/>
      </right>
      <top style="medium">
        <color rgb="FFA89497"/>
      </top>
      <bottom/>
      <diagonal/>
    </border>
    <border>
      <left style="medium">
        <color rgb="FFA89497"/>
      </left>
      <right/>
      <top/>
      <bottom/>
      <diagonal/>
    </border>
    <border>
      <left style="medium">
        <color rgb="FFA89497"/>
      </left>
      <right/>
      <top/>
      <bottom style="medium">
        <color rgb="FFA89497"/>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hair">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style="thin">
        <color indexed="64"/>
      </top>
      <bottom style="double">
        <color indexed="64"/>
      </bottom>
      <diagonal/>
    </border>
  </borders>
  <cellStyleXfs count="11">
    <xf numFmtId="0" fontId="0" fillId="0" borderId="0"/>
    <xf numFmtId="9" fontId="1" fillId="0" borderId="0" applyFont="0" applyFill="0" applyBorder="0" applyAlignment="0" applyProtection="0"/>
    <xf numFmtId="0" fontId="8" fillId="0" borderId="0"/>
    <xf numFmtId="44" fontId="8" fillId="0" borderId="0" applyFont="0" applyFill="0" applyBorder="0" applyAlignment="0" applyProtection="0"/>
    <xf numFmtId="9" fontId="8" fillId="0" borderId="0" applyFont="0" applyFill="0" applyBorder="0" applyAlignment="0" applyProtection="0"/>
    <xf numFmtId="44" fontId="1" fillId="0" borderId="0" applyFont="0" applyFill="0" applyBorder="0" applyAlignment="0" applyProtection="0"/>
    <xf numFmtId="0" fontId="51" fillId="0" borderId="0" applyNumberFormat="0" applyFill="0" applyBorder="0" applyAlignment="0" applyProtection="0"/>
    <xf numFmtId="43" fontId="1" fillId="0" borderId="0" applyFont="0" applyFill="0" applyBorder="0" applyAlignment="0" applyProtection="0"/>
    <xf numFmtId="0" fontId="54" fillId="21" borderId="66" applyNumberFormat="0" applyAlignment="0" applyProtection="0"/>
    <xf numFmtId="0" fontId="1" fillId="22" borderId="67" applyNumberFormat="0" applyFont="0" applyAlignment="0" applyProtection="0"/>
    <xf numFmtId="0" fontId="8" fillId="0" borderId="0"/>
  </cellStyleXfs>
  <cellXfs count="327">
    <xf numFmtId="0" fontId="0" fillId="0" borderId="0" xfId="0"/>
    <xf numFmtId="0" fontId="8" fillId="0" borderId="0" xfId="0" applyFont="1"/>
    <xf numFmtId="0" fontId="8" fillId="0" borderId="0" xfId="0" applyFont="1" applyAlignment="1">
      <alignment horizontal="center"/>
    </xf>
    <xf numFmtId="0" fontId="8" fillId="2" borderId="1" xfId="0" applyFont="1" applyFill="1" applyBorder="1" applyProtection="1">
      <protection locked="0"/>
    </xf>
    <xf numFmtId="0" fontId="8" fillId="3" borderId="7" xfId="0" applyFont="1" applyFill="1" applyBorder="1" applyProtection="1">
      <protection locked="0"/>
    </xf>
    <xf numFmtId="0" fontId="8" fillId="3" borderId="8" xfId="0" applyFont="1" applyFill="1" applyBorder="1" applyProtection="1">
      <protection locked="0"/>
    </xf>
    <xf numFmtId="0" fontId="10" fillId="3" borderId="7" xfId="0" applyFont="1" applyFill="1" applyBorder="1" applyProtection="1">
      <protection locked="0"/>
    </xf>
    <xf numFmtId="0" fontId="0" fillId="3" borderId="7" xfId="0" applyFill="1" applyBorder="1" applyProtection="1">
      <protection locked="0"/>
    </xf>
    <xf numFmtId="0" fontId="10" fillId="3" borderId="8" xfId="0" applyFont="1" applyFill="1" applyBorder="1" applyProtection="1">
      <protection locked="0"/>
    </xf>
    <xf numFmtId="0" fontId="8" fillId="4" borderId="1" xfId="0" applyFont="1" applyFill="1" applyBorder="1" applyProtection="1">
      <protection locked="0"/>
    </xf>
    <xf numFmtId="0" fontId="8" fillId="5" borderId="1" xfId="0" applyFont="1" applyFill="1" applyBorder="1" applyProtection="1">
      <protection locked="0"/>
    </xf>
    <xf numFmtId="0" fontId="2" fillId="6" borderId="0" xfId="0" applyFont="1" applyFill="1"/>
    <xf numFmtId="0" fontId="3" fillId="6" borderId="0" xfId="0" applyFont="1" applyFill="1"/>
    <xf numFmtId="0" fontId="0" fillId="6" borderId="0" xfId="0" applyFill="1"/>
    <xf numFmtId="0" fontId="5" fillId="6" borderId="0" xfId="0" applyFont="1" applyFill="1"/>
    <xf numFmtId="0" fontId="6" fillId="6" borderId="0" xfId="0" applyFont="1" applyFill="1"/>
    <xf numFmtId="9" fontId="2" fillId="6" borderId="0" xfId="1" applyFont="1" applyFill="1"/>
    <xf numFmtId="0" fontId="7" fillId="6" borderId="0" xfId="0" applyFont="1" applyFill="1"/>
    <xf numFmtId="0" fontId="8" fillId="6" borderId="0" xfId="0" applyFont="1" applyFill="1"/>
    <xf numFmtId="0" fontId="8" fillId="6" borderId="7" xfId="0" applyFont="1" applyFill="1" applyBorder="1" applyProtection="1">
      <protection locked="0"/>
    </xf>
    <xf numFmtId="0" fontId="10" fillId="6" borderId="7" xfId="0" applyFont="1" applyFill="1" applyBorder="1" applyProtection="1">
      <protection locked="0"/>
    </xf>
    <xf numFmtId="0" fontId="0" fillId="8" borderId="0" xfId="0" applyFill="1"/>
    <xf numFmtId="0" fontId="8" fillId="0" borderId="0" xfId="2"/>
    <xf numFmtId="0" fontId="8" fillId="8" borderId="1" xfId="0" applyFont="1" applyFill="1" applyBorder="1" applyProtection="1">
      <protection locked="0"/>
    </xf>
    <xf numFmtId="0" fontId="8" fillId="8" borderId="7" xfId="0" applyFont="1" applyFill="1" applyBorder="1" applyProtection="1">
      <protection locked="0"/>
    </xf>
    <xf numFmtId="0" fontId="0" fillId="8" borderId="7" xfId="0" applyFill="1" applyBorder="1" applyProtection="1">
      <protection locked="0"/>
    </xf>
    <xf numFmtId="0" fontId="12" fillId="7" borderId="1" xfId="0" applyFont="1" applyFill="1" applyBorder="1" applyAlignment="1" applyProtection="1">
      <alignment horizontal="center"/>
      <protection locked="0"/>
    </xf>
    <xf numFmtId="38" fontId="8" fillId="0" borderId="0" xfId="0" applyNumberFormat="1" applyFont="1" applyAlignment="1">
      <alignment horizontal="center"/>
    </xf>
    <xf numFmtId="0" fontId="8" fillId="0" borderId="0" xfId="0" applyFont="1" applyAlignment="1" applyProtection="1">
      <alignment horizontal="right"/>
      <protection locked="0"/>
    </xf>
    <xf numFmtId="38" fontId="8" fillId="0" borderId="0" xfId="0" applyNumberFormat="1" applyFont="1" applyAlignment="1">
      <alignment horizontal="right"/>
    </xf>
    <xf numFmtId="10" fontId="8" fillId="9" borderId="1" xfId="1" applyNumberFormat="1" applyFont="1" applyFill="1" applyBorder="1" applyAlignment="1" applyProtection="1">
      <alignment horizontal="right"/>
      <protection locked="0"/>
    </xf>
    <xf numFmtId="165" fontId="8" fillId="9" borderId="1" xfId="0" applyNumberFormat="1" applyFont="1" applyFill="1" applyBorder="1" applyAlignment="1" applyProtection="1">
      <alignment horizontal="right"/>
      <protection locked="0"/>
    </xf>
    <xf numFmtId="44" fontId="8" fillId="9" borderId="1" xfId="5" applyFont="1" applyFill="1" applyBorder="1" applyAlignment="1" applyProtection="1">
      <alignment horizontal="right"/>
      <protection locked="0"/>
    </xf>
    <xf numFmtId="9" fontId="8" fillId="9" borderId="1" xfId="1" applyFont="1" applyFill="1" applyBorder="1" applyProtection="1">
      <protection locked="0"/>
    </xf>
    <xf numFmtId="44" fontId="8" fillId="10" borderId="1" xfId="5" applyFont="1" applyFill="1" applyBorder="1" applyProtection="1">
      <protection locked="0"/>
    </xf>
    <xf numFmtId="9" fontId="8" fillId="10" borderId="1" xfId="1" applyFont="1" applyFill="1" applyBorder="1" applyAlignment="1" applyProtection="1">
      <alignment horizontal="center"/>
    </xf>
    <xf numFmtId="38" fontId="7" fillId="0" borderId="0" xfId="0" applyNumberFormat="1" applyFont="1" applyAlignment="1">
      <alignment horizontal="left"/>
    </xf>
    <xf numFmtId="0" fontId="16" fillId="6" borderId="18" xfId="0" applyFont="1" applyFill="1" applyBorder="1" applyAlignment="1">
      <alignment horizontal="left"/>
    </xf>
    <xf numFmtId="0" fontId="16" fillId="6" borderId="19" xfId="0" applyFont="1" applyFill="1" applyBorder="1" applyAlignment="1">
      <alignment horizontal="left"/>
    </xf>
    <xf numFmtId="0" fontId="11" fillId="6" borderId="19" xfId="0" applyFont="1" applyFill="1" applyBorder="1" applyAlignment="1">
      <alignment horizontal="right"/>
    </xf>
    <xf numFmtId="164" fontId="17" fillId="11" borderId="19" xfId="5" applyNumberFormat="1" applyFont="1" applyFill="1" applyBorder="1" applyProtection="1">
      <protection locked="0"/>
    </xf>
    <xf numFmtId="0" fontId="0" fillId="6" borderId="20" xfId="0" applyFill="1" applyBorder="1"/>
    <xf numFmtId="0" fontId="11" fillId="6" borderId="0" xfId="0" applyFont="1" applyFill="1" applyAlignment="1">
      <alignment horizontal="right"/>
    </xf>
    <xf numFmtId="166" fontId="17" fillId="11" borderId="0" xfId="0" applyNumberFormat="1" applyFont="1" applyFill="1" applyAlignment="1" applyProtection="1">
      <alignment horizontal="right"/>
      <protection locked="0"/>
    </xf>
    <xf numFmtId="167" fontId="14" fillId="6" borderId="1" xfId="0" applyNumberFormat="1" applyFont="1" applyFill="1" applyBorder="1" applyAlignment="1">
      <alignment wrapText="1"/>
    </xf>
    <xf numFmtId="167" fontId="14" fillId="6" borderId="1" xfId="0" applyNumberFormat="1" applyFont="1" applyFill="1" applyBorder="1"/>
    <xf numFmtId="0" fontId="15" fillId="12" borderId="9" xfId="0" applyFont="1" applyFill="1" applyBorder="1" applyAlignment="1">
      <alignment horizontal="right"/>
    </xf>
    <xf numFmtId="0" fontId="15" fillId="12" borderId="10" xfId="0" applyFont="1" applyFill="1" applyBorder="1" applyAlignment="1">
      <alignment horizontal="right"/>
    </xf>
    <xf numFmtId="9" fontId="15" fillId="12" borderId="9" xfId="0" applyNumberFormat="1" applyFont="1" applyFill="1" applyBorder="1" applyAlignment="1">
      <alignment horizontal="right"/>
    </xf>
    <xf numFmtId="9" fontId="17" fillId="11" borderId="1" xfId="0" applyNumberFormat="1" applyFont="1" applyFill="1" applyBorder="1" applyAlignment="1" applyProtection="1">
      <alignment horizontal="right"/>
      <protection locked="0"/>
    </xf>
    <xf numFmtId="0" fontId="0" fillId="6" borderId="20" xfId="0" applyFill="1" applyBorder="1" applyAlignment="1">
      <alignment horizontal="right"/>
    </xf>
    <xf numFmtId="164" fontId="17" fillId="11" borderId="0" xfId="5" applyNumberFormat="1" applyFont="1" applyFill="1" applyBorder="1" applyProtection="1">
      <protection locked="0"/>
    </xf>
    <xf numFmtId="164" fontId="0" fillId="6" borderId="20" xfId="5" applyNumberFormat="1" applyFont="1" applyFill="1" applyBorder="1"/>
    <xf numFmtId="164" fontId="0" fillId="6" borderId="12" xfId="5" applyNumberFormat="1" applyFont="1" applyFill="1" applyBorder="1"/>
    <xf numFmtId="164" fontId="0" fillId="11" borderId="0" xfId="5" applyNumberFormat="1" applyFont="1" applyFill="1" applyBorder="1" applyProtection="1">
      <protection locked="0"/>
    </xf>
    <xf numFmtId="164" fontId="0" fillId="6" borderId="21" xfId="5" applyNumberFormat="1" applyFont="1" applyFill="1" applyBorder="1"/>
    <xf numFmtId="164" fontId="0" fillId="6" borderId="15" xfId="5" applyNumberFormat="1" applyFont="1" applyFill="1" applyBorder="1"/>
    <xf numFmtId="164" fontId="0" fillId="6" borderId="0" xfId="5" applyNumberFormat="1" applyFont="1" applyFill="1" applyBorder="1"/>
    <xf numFmtId="164" fontId="11" fillId="6" borderId="0" xfId="5" applyNumberFormat="1" applyFont="1" applyFill="1" applyBorder="1"/>
    <xf numFmtId="164" fontId="0" fillId="6" borderId="0" xfId="0" applyNumberFormat="1" applyFill="1"/>
    <xf numFmtId="0" fontId="18" fillId="6" borderId="22" xfId="0" applyFont="1" applyFill="1" applyBorder="1"/>
    <xf numFmtId="0" fontId="18" fillId="6" borderId="23" xfId="0" applyFont="1" applyFill="1" applyBorder="1"/>
    <xf numFmtId="0" fontId="18" fillId="6" borderId="0" xfId="0" applyFont="1" applyFill="1" applyAlignment="1">
      <alignment horizontal="center"/>
    </xf>
    <xf numFmtId="0" fontId="18" fillId="6" borderId="0" xfId="0" applyFont="1" applyFill="1"/>
    <xf numFmtId="0" fontId="18" fillId="6" borderId="25" xfId="0" applyFont="1" applyFill="1" applyBorder="1"/>
    <xf numFmtId="0" fontId="18" fillId="6" borderId="26" xfId="0" applyFont="1" applyFill="1" applyBorder="1"/>
    <xf numFmtId="0" fontId="18" fillId="0" borderId="0" xfId="0" applyFont="1"/>
    <xf numFmtId="0" fontId="19" fillId="6" borderId="0" xfId="0" applyFont="1" applyFill="1" applyAlignment="1">
      <alignment vertical="center"/>
    </xf>
    <xf numFmtId="0" fontId="18" fillId="6" borderId="27" xfId="0" applyFont="1" applyFill="1" applyBorder="1"/>
    <xf numFmtId="0" fontId="20" fillId="6" borderId="0" xfId="0" applyFont="1" applyFill="1"/>
    <xf numFmtId="0" fontId="18" fillId="0" borderId="23" xfId="0" applyFont="1" applyBorder="1"/>
    <xf numFmtId="0" fontId="18" fillId="6" borderId="29" xfId="0" applyFont="1" applyFill="1" applyBorder="1"/>
    <xf numFmtId="0" fontId="23" fillId="6" borderId="0" xfId="0" applyFont="1" applyFill="1"/>
    <xf numFmtId="0" fontId="24" fillId="6" borderId="0" xfId="0" applyFont="1" applyFill="1"/>
    <xf numFmtId="0" fontId="25" fillId="13" borderId="30" xfId="0" applyFont="1" applyFill="1" applyBorder="1" applyAlignment="1">
      <alignment horizontal="center"/>
    </xf>
    <xf numFmtId="0" fontId="25" fillId="13" borderId="31" xfId="0" applyFont="1" applyFill="1" applyBorder="1" applyAlignment="1">
      <alignment horizontal="center"/>
    </xf>
    <xf numFmtId="0" fontId="25" fillId="13" borderId="32" xfId="0" applyFont="1" applyFill="1" applyBorder="1" applyAlignment="1">
      <alignment horizontal="center"/>
    </xf>
    <xf numFmtId="0" fontId="25" fillId="14" borderId="1" xfId="0" applyFont="1" applyFill="1" applyBorder="1" applyAlignment="1">
      <alignment horizontal="center"/>
    </xf>
    <xf numFmtId="0" fontId="27" fillId="15" borderId="1" xfId="0" applyFont="1" applyFill="1" applyBorder="1" applyAlignment="1">
      <alignment horizontal="center"/>
    </xf>
    <xf numFmtId="168" fontId="27" fillId="15" borderId="1" xfId="0" applyNumberFormat="1" applyFont="1" applyFill="1" applyBorder="1" applyAlignment="1">
      <alignment horizontal="center"/>
    </xf>
    <xf numFmtId="9" fontId="27" fillId="15" borderId="1" xfId="1" applyFont="1" applyFill="1" applyBorder="1" applyAlignment="1" applyProtection="1">
      <alignment horizontal="center"/>
    </xf>
    <xf numFmtId="0" fontId="26" fillId="6" borderId="0" xfId="0" applyFont="1" applyFill="1" applyAlignment="1">
      <alignment horizontal="center"/>
    </xf>
    <xf numFmtId="169" fontId="21" fillId="6" borderId="0" xfId="0" applyNumberFormat="1" applyFont="1" applyFill="1" applyAlignment="1">
      <alignment horizontal="center" vertical="center"/>
    </xf>
    <xf numFmtId="0" fontId="29" fillId="6" borderId="0" xfId="0" applyFont="1" applyFill="1"/>
    <xf numFmtId="0" fontId="21" fillId="6" borderId="0" xfId="0" applyFont="1" applyFill="1" applyAlignment="1">
      <alignment vertical="center"/>
    </xf>
    <xf numFmtId="0" fontId="25" fillId="13" borderId="30" xfId="0" applyFont="1" applyFill="1" applyBorder="1" applyAlignment="1">
      <alignment horizontal="center" vertical="center"/>
    </xf>
    <xf numFmtId="0" fontId="25" fillId="13" borderId="36" xfId="0" applyFont="1" applyFill="1" applyBorder="1" applyAlignment="1">
      <alignment horizontal="center" vertical="center"/>
    </xf>
    <xf numFmtId="0" fontId="25" fillId="13" borderId="32" xfId="0" applyFont="1" applyFill="1" applyBorder="1" applyAlignment="1">
      <alignment horizontal="center" vertical="center"/>
    </xf>
    <xf numFmtId="0" fontId="25" fillId="13" borderId="37" xfId="0" applyFont="1" applyFill="1" applyBorder="1" applyAlignment="1">
      <alignment horizontal="center" vertical="center" wrapText="1"/>
    </xf>
    <xf numFmtId="0" fontId="25" fillId="14" borderId="1" xfId="0" applyFont="1" applyFill="1" applyBorder="1" applyAlignment="1">
      <alignment horizontal="center" vertical="center"/>
    </xf>
    <xf numFmtId="0" fontId="18" fillId="6" borderId="0" xfId="0" applyFont="1" applyFill="1" applyAlignment="1">
      <alignment vertical="center"/>
    </xf>
    <xf numFmtId="0" fontId="21" fillId="0" borderId="0" xfId="0" applyFont="1" applyAlignment="1">
      <alignment vertical="center"/>
    </xf>
    <xf numFmtId="0" fontId="27" fillId="15" borderId="1" xfId="0" applyFont="1" applyFill="1" applyBorder="1" applyAlignment="1">
      <alignment horizontal="center" vertical="center"/>
    </xf>
    <xf numFmtId="0" fontId="18" fillId="6" borderId="0" xfId="0" applyFont="1" applyFill="1" applyAlignment="1">
      <alignment horizontal="center" vertical="center"/>
    </xf>
    <xf numFmtId="0" fontId="31" fillId="6" borderId="0" xfId="0" applyFont="1" applyFill="1"/>
    <xf numFmtId="0" fontId="25" fillId="13" borderId="43" xfId="0" applyFont="1" applyFill="1" applyBorder="1" applyAlignment="1">
      <alignment horizontal="center" vertical="center"/>
    </xf>
    <xf numFmtId="0" fontId="25" fillId="13" borderId="31" xfId="0" applyFont="1" applyFill="1" applyBorder="1" applyAlignment="1">
      <alignment horizontal="center" vertical="center"/>
    </xf>
    <xf numFmtId="0" fontId="25" fillId="13" borderId="44" xfId="0" applyFont="1" applyFill="1" applyBorder="1" applyAlignment="1">
      <alignment horizontal="center" vertical="center"/>
    </xf>
    <xf numFmtId="0" fontId="25" fillId="14" borderId="11" xfId="0" applyFont="1" applyFill="1" applyBorder="1" applyAlignment="1">
      <alignment horizontal="center" vertical="center"/>
    </xf>
    <xf numFmtId="0" fontId="25" fillId="13" borderId="49" xfId="0" applyFont="1" applyFill="1" applyBorder="1" applyAlignment="1">
      <alignment horizontal="center" vertical="center"/>
    </xf>
    <xf numFmtId="0" fontId="25" fillId="13" borderId="50" xfId="0" applyFont="1" applyFill="1" applyBorder="1" applyAlignment="1">
      <alignment horizontal="center" vertical="center"/>
    </xf>
    <xf numFmtId="8" fontId="27" fillId="15" borderId="1" xfId="0" applyNumberFormat="1" applyFont="1" applyFill="1" applyBorder="1" applyAlignment="1">
      <alignment horizontal="center"/>
    </xf>
    <xf numFmtId="0" fontId="40" fillId="16" borderId="0" xfId="2" applyFont="1" applyFill="1" applyAlignment="1">
      <alignment vertical="center"/>
    </xf>
    <xf numFmtId="0" fontId="40" fillId="17" borderId="61" xfId="2" applyFont="1" applyFill="1" applyBorder="1" applyAlignment="1">
      <alignment vertical="center"/>
    </xf>
    <xf numFmtId="0" fontId="41" fillId="17" borderId="62" xfId="2" applyFont="1" applyFill="1" applyBorder="1"/>
    <xf numFmtId="0" fontId="40" fillId="17" borderId="62" xfId="2" applyFont="1" applyFill="1" applyBorder="1" applyAlignment="1">
      <alignment vertical="center"/>
    </xf>
    <xf numFmtId="0" fontId="40" fillId="17" borderId="63" xfId="2" applyFont="1" applyFill="1" applyBorder="1" applyAlignment="1">
      <alignment vertical="center"/>
    </xf>
    <xf numFmtId="0" fontId="40" fillId="17" borderId="0" xfId="2" applyFont="1" applyFill="1" applyAlignment="1">
      <alignment vertical="center"/>
    </xf>
    <xf numFmtId="0" fontId="42" fillId="11" borderId="1" xfId="2" applyFont="1" applyFill="1" applyBorder="1" applyAlignment="1">
      <alignment horizontal="left"/>
    </xf>
    <xf numFmtId="9" fontId="43" fillId="11" borderId="1" xfId="2" applyNumberFormat="1" applyFont="1" applyFill="1" applyBorder="1" applyAlignment="1">
      <alignment horizontal="center"/>
    </xf>
    <xf numFmtId="0" fontId="42" fillId="17" borderId="0" xfId="2" applyFont="1" applyFill="1" applyAlignment="1">
      <alignment vertical="center"/>
    </xf>
    <xf numFmtId="0" fontId="43" fillId="17" borderId="0" xfId="2" applyFont="1" applyFill="1" applyAlignment="1">
      <alignment vertical="top"/>
    </xf>
    <xf numFmtId="0" fontId="44" fillId="18" borderId="1" xfId="2" applyFont="1" applyFill="1" applyBorder="1" applyAlignment="1">
      <alignment vertical="center"/>
    </xf>
    <xf numFmtId="0" fontId="42" fillId="19" borderId="1" xfId="2" applyFont="1" applyFill="1" applyBorder="1" applyAlignment="1">
      <alignment horizontal="center" vertical="center"/>
    </xf>
    <xf numFmtId="0" fontId="43" fillId="17" borderId="0" xfId="2" applyFont="1" applyFill="1" applyAlignment="1" applyProtection="1">
      <alignment vertical="center"/>
      <protection locked="0"/>
    </xf>
    <xf numFmtId="0" fontId="42" fillId="17" borderId="17" xfId="2" applyFont="1" applyFill="1" applyBorder="1" applyAlignment="1" applyProtection="1">
      <alignment vertical="center"/>
      <protection locked="0"/>
    </xf>
    <xf numFmtId="0" fontId="45" fillId="18" borderId="1" xfId="2" applyFont="1" applyFill="1" applyBorder="1" applyAlignment="1">
      <alignment horizontal="center" vertical="center"/>
    </xf>
    <xf numFmtId="0" fontId="42" fillId="19" borderId="1" xfId="2" applyFont="1" applyFill="1" applyBorder="1" applyAlignment="1" applyProtection="1">
      <alignment vertical="center"/>
      <protection locked="0"/>
    </xf>
    <xf numFmtId="3" fontId="42" fillId="19" borderId="1" xfId="2" applyNumberFormat="1" applyFont="1" applyFill="1" applyBorder="1" applyAlignment="1" applyProtection="1">
      <alignment horizontal="right" vertical="center"/>
      <protection locked="0"/>
    </xf>
    <xf numFmtId="3" fontId="42" fillId="19" borderId="1" xfId="2" applyNumberFormat="1" applyFont="1" applyFill="1" applyBorder="1" applyAlignment="1">
      <alignment horizontal="right" vertical="center"/>
    </xf>
    <xf numFmtId="0" fontId="44" fillId="18" borderId="1" xfId="2" applyFont="1" applyFill="1" applyBorder="1" applyAlignment="1" applyProtection="1">
      <alignment vertical="center"/>
      <protection locked="0"/>
    </xf>
    <xf numFmtId="3" fontId="43" fillId="19" borderId="1" xfId="2" applyNumberFormat="1" applyFont="1" applyFill="1" applyBorder="1" applyAlignment="1">
      <alignment horizontal="right" vertical="center"/>
    </xf>
    <xf numFmtId="0" fontId="42" fillId="17" borderId="0" xfId="2" applyFont="1" applyFill="1" applyAlignment="1" applyProtection="1">
      <alignment vertical="center"/>
      <protection locked="0"/>
    </xf>
    <xf numFmtId="3" fontId="42" fillId="17" borderId="19" xfId="2" applyNumberFormat="1" applyFont="1" applyFill="1" applyBorder="1" applyAlignment="1">
      <alignment horizontal="right" vertical="center"/>
    </xf>
    <xf numFmtId="3" fontId="42" fillId="17" borderId="0" xfId="2" applyNumberFormat="1" applyFont="1" applyFill="1" applyAlignment="1">
      <alignment horizontal="right" vertical="center"/>
    </xf>
    <xf numFmtId="3" fontId="42" fillId="17" borderId="17" xfId="2" applyNumberFormat="1" applyFont="1" applyFill="1" applyBorder="1" applyAlignment="1" applyProtection="1">
      <alignment horizontal="right" vertical="center"/>
      <protection locked="0"/>
    </xf>
    <xf numFmtId="3" fontId="42" fillId="17" borderId="17" xfId="2" applyNumberFormat="1" applyFont="1" applyFill="1" applyBorder="1" applyAlignment="1">
      <alignment horizontal="right" vertical="center"/>
    </xf>
    <xf numFmtId="3" fontId="46" fillId="8" borderId="1" xfId="2" applyNumberFormat="1" applyFont="1" applyFill="1" applyBorder="1" applyAlignment="1" applyProtection="1">
      <alignment horizontal="right" vertical="center"/>
      <protection locked="0"/>
    </xf>
    <xf numFmtId="0" fontId="42" fillId="17" borderId="0" xfId="2" applyFont="1" applyFill="1" applyAlignment="1">
      <alignment horizontal="right" vertical="center"/>
    </xf>
    <xf numFmtId="0" fontId="45" fillId="18" borderId="0" xfId="2" applyFont="1" applyFill="1" applyAlignment="1" applyProtection="1">
      <alignment vertical="center"/>
      <protection locked="0"/>
    </xf>
    <xf numFmtId="170" fontId="43" fillId="19" borderId="24" xfId="2" applyNumberFormat="1" applyFont="1" applyFill="1" applyBorder="1" applyAlignment="1">
      <alignment horizontal="right" vertical="center"/>
    </xf>
    <xf numFmtId="170" fontId="43" fillId="17" borderId="0" xfId="2" applyNumberFormat="1" applyFont="1" applyFill="1" applyAlignment="1">
      <alignment horizontal="right" vertical="center"/>
    </xf>
    <xf numFmtId="0" fontId="43" fillId="17" borderId="0" xfId="2" applyFont="1" applyFill="1" applyAlignment="1">
      <alignment horizontal="right" vertical="center"/>
    </xf>
    <xf numFmtId="170" fontId="42" fillId="19" borderId="0" xfId="2" applyNumberFormat="1" applyFont="1" applyFill="1" applyAlignment="1">
      <alignment horizontal="right" vertical="center"/>
    </xf>
    <xf numFmtId="170" fontId="43" fillId="19" borderId="0" xfId="2" applyNumberFormat="1" applyFont="1" applyFill="1" applyAlignment="1">
      <alignment horizontal="right" vertical="center"/>
    </xf>
    <xf numFmtId="0" fontId="47" fillId="17" borderId="0" xfId="2" applyFont="1" applyFill="1" applyAlignment="1" applyProtection="1">
      <alignment vertical="center"/>
      <protection locked="0"/>
    </xf>
    <xf numFmtId="170" fontId="48" fillId="17" borderId="0" xfId="2" applyNumberFormat="1" applyFont="1" applyFill="1" applyAlignment="1">
      <alignment horizontal="right" vertical="center"/>
    </xf>
    <xf numFmtId="0" fontId="48" fillId="17" borderId="0" xfId="2" applyFont="1" applyFill="1" applyAlignment="1">
      <alignment horizontal="right" vertical="center"/>
    </xf>
    <xf numFmtId="0" fontId="40" fillId="17" borderId="64" xfId="2" applyFont="1" applyFill="1" applyBorder="1" applyAlignment="1">
      <alignment vertical="center"/>
    </xf>
    <xf numFmtId="0" fontId="40" fillId="17" borderId="14" xfId="2" applyFont="1" applyFill="1" applyBorder="1" applyAlignment="1" applyProtection="1">
      <alignment vertical="center"/>
      <protection locked="0"/>
    </xf>
    <xf numFmtId="0" fontId="40" fillId="17" borderId="14" xfId="2" applyFont="1" applyFill="1" applyBorder="1" applyAlignment="1">
      <alignment vertical="center"/>
    </xf>
    <xf numFmtId="0" fontId="40" fillId="16" borderId="0" xfId="2" applyFont="1" applyFill="1" applyAlignment="1" applyProtection="1">
      <alignment vertical="center"/>
      <protection locked="0"/>
    </xf>
    <xf numFmtId="0" fontId="40" fillId="0" borderId="0" xfId="2" applyFont="1" applyAlignment="1" applyProtection="1">
      <alignment vertical="center"/>
      <protection locked="0"/>
    </xf>
    <xf numFmtId="0" fontId="40" fillId="0" borderId="0" xfId="2" applyFont="1" applyAlignment="1">
      <alignment vertical="center"/>
    </xf>
    <xf numFmtId="0" fontId="43" fillId="17" borderId="0" xfId="2" applyFont="1" applyFill="1"/>
    <xf numFmtId="0" fontId="21" fillId="8" borderId="28" xfId="0" applyFont="1" applyFill="1" applyBorder="1" applyAlignment="1">
      <alignment horizontal="left" vertical="center"/>
    </xf>
    <xf numFmtId="9" fontId="28" fillId="8" borderId="35" xfId="1" applyFont="1" applyFill="1" applyBorder="1" applyAlignment="1" applyProtection="1">
      <alignment horizontal="center"/>
    </xf>
    <xf numFmtId="1" fontId="22" fillId="8" borderId="39" xfId="0" applyNumberFormat="1" applyFont="1" applyFill="1" applyBorder="1" applyAlignment="1">
      <alignment horizontal="center" vertical="center"/>
    </xf>
    <xf numFmtId="1" fontId="30" fillId="8" borderId="39" xfId="0" applyNumberFormat="1" applyFont="1" applyFill="1" applyBorder="1" applyAlignment="1">
      <alignment horizontal="center" vertical="center"/>
    </xf>
    <xf numFmtId="1" fontId="22" fillId="8" borderId="40" xfId="0" applyNumberFormat="1" applyFont="1" applyFill="1" applyBorder="1" applyAlignment="1">
      <alignment horizontal="center" vertical="center"/>
    </xf>
    <xf numFmtId="1" fontId="30" fillId="8" borderId="40" xfId="0" applyNumberFormat="1" applyFont="1" applyFill="1" applyBorder="1" applyAlignment="1">
      <alignment horizontal="center" vertical="center"/>
    </xf>
    <xf numFmtId="1" fontId="22" fillId="8" borderId="41" xfId="0" applyNumberFormat="1" applyFont="1" applyFill="1" applyBorder="1" applyAlignment="1">
      <alignment horizontal="center" vertical="center"/>
    </xf>
    <xf numFmtId="1" fontId="30" fillId="8" borderId="41" xfId="0" applyNumberFormat="1" applyFont="1" applyFill="1" applyBorder="1" applyAlignment="1">
      <alignment horizontal="center" vertical="center"/>
    </xf>
    <xf numFmtId="1" fontId="22" fillId="8" borderId="42" xfId="0" applyNumberFormat="1" applyFont="1" applyFill="1" applyBorder="1" applyAlignment="1">
      <alignment horizontal="center" vertical="center"/>
    </xf>
    <xf numFmtId="1" fontId="30" fillId="8" borderId="42" xfId="0" applyNumberFormat="1" applyFont="1" applyFill="1" applyBorder="1" applyAlignment="1">
      <alignment horizontal="center" vertical="center"/>
    </xf>
    <xf numFmtId="168" fontId="26" fillId="8" borderId="38" xfId="0" applyNumberFormat="1" applyFont="1" applyFill="1" applyBorder="1" applyAlignment="1">
      <alignment horizontal="center"/>
    </xf>
    <xf numFmtId="168" fontId="26" fillId="8" borderId="45" xfId="0" applyNumberFormat="1" applyFont="1" applyFill="1" applyBorder="1" applyAlignment="1">
      <alignment horizontal="center"/>
    </xf>
    <xf numFmtId="168" fontId="21" fillId="8" borderId="41" xfId="0" applyNumberFormat="1" applyFont="1" applyFill="1" applyBorder="1" applyAlignment="1">
      <alignment horizontal="center" vertical="center"/>
    </xf>
    <xf numFmtId="168" fontId="32" fillId="8" borderId="41" xfId="0" applyNumberFormat="1" applyFont="1" applyFill="1" applyBorder="1" applyAlignment="1">
      <alignment horizontal="center" vertical="center"/>
    </xf>
    <xf numFmtId="168" fontId="21" fillId="8" borderId="39" xfId="0" applyNumberFormat="1" applyFont="1" applyFill="1" applyBorder="1" applyAlignment="1">
      <alignment horizontal="center" vertical="center"/>
    </xf>
    <xf numFmtId="168" fontId="32" fillId="8" borderId="39" xfId="0" applyNumberFormat="1" applyFont="1" applyFill="1" applyBorder="1" applyAlignment="1">
      <alignment horizontal="center" vertical="center"/>
    </xf>
    <xf numFmtId="168" fontId="21" fillId="8" borderId="40" xfId="0" applyNumberFormat="1" applyFont="1" applyFill="1" applyBorder="1" applyAlignment="1">
      <alignment horizontal="center" vertical="center"/>
    </xf>
    <xf numFmtId="168" fontId="32" fillId="8" borderId="40" xfId="0" applyNumberFormat="1" applyFont="1" applyFill="1" applyBorder="1" applyAlignment="1">
      <alignment horizontal="center" vertical="center"/>
    </xf>
    <xf numFmtId="168" fontId="21" fillId="8" borderId="46" xfId="0" applyNumberFormat="1" applyFont="1" applyFill="1" applyBorder="1" applyAlignment="1">
      <alignment horizontal="center" vertical="center"/>
    </xf>
    <xf numFmtId="168" fontId="32" fillId="8" borderId="46" xfId="0" applyNumberFormat="1" applyFont="1" applyFill="1" applyBorder="1" applyAlignment="1">
      <alignment horizontal="center" vertical="center"/>
    </xf>
    <xf numFmtId="168" fontId="21" fillId="8" borderId="42" xfId="0" applyNumberFormat="1" applyFont="1" applyFill="1" applyBorder="1" applyAlignment="1">
      <alignment horizontal="center" vertical="center"/>
    </xf>
    <xf numFmtId="168" fontId="32" fillId="8" borderId="42" xfId="0" applyNumberFormat="1" applyFont="1" applyFill="1" applyBorder="1" applyAlignment="1">
      <alignment horizontal="center" vertical="center"/>
    </xf>
    <xf numFmtId="8" fontId="26" fillId="8" borderId="34" xfId="0" applyNumberFormat="1" applyFont="1" applyFill="1" applyBorder="1" applyAlignment="1">
      <alignment horizontal="center"/>
    </xf>
    <xf numFmtId="8" fontId="26" fillId="8" borderId="51" xfId="0" applyNumberFormat="1" applyFont="1" applyFill="1" applyBorder="1" applyAlignment="1">
      <alignment horizontal="center"/>
    </xf>
    <xf numFmtId="8" fontId="26" fillId="8" borderId="52" xfId="0" applyNumberFormat="1" applyFont="1" applyFill="1" applyBorder="1" applyAlignment="1">
      <alignment horizontal="center"/>
    </xf>
    <xf numFmtId="8" fontId="21" fillId="8" borderId="41" xfId="0" applyNumberFormat="1" applyFont="1" applyFill="1" applyBorder="1" applyAlignment="1">
      <alignment horizontal="center"/>
    </xf>
    <xf numFmtId="8" fontId="32" fillId="8" borderId="41" xfId="0" applyNumberFormat="1" applyFont="1" applyFill="1" applyBorder="1" applyAlignment="1">
      <alignment horizontal="center" vertical="center"/>
    </xf>
    <xf numFmtId="0" fontId="8" fillId="0" borderId="65" xfId="0" applyFont="1" applyBorder="1"/>
    <xf numFmtId="0" fontId="8" fillId="6" borderId="17" xfId="0" applyFont="1" applyFill="1" applyBorder="1"/>
    <xf numFmtId="0" fontId="8" fillId="8" borderId="20" xfId="0" applyFont="1" applyFill="1" applyBorder="1"/>
    <xf numFmtId="0" fontId="50" fillId="0" borderId="0" xfId="2" applyFont="1"/>
    <xf numFmtId="9" fontId="8" fillId="8" borderId="1" xfId="1" applyFont="1" applyFill="1" applyBorder="1"/>
    <xf numFmtId="0" fontId="0" fillId="8" borderId="13" xfId="0" applyFill="1" applyBorder="1"/>
    <xf numFmtId="9" fontId="8" fillId="8" borderId="13" xfId="1" applyFont="1" applyFill="1" applyBorder="1"/>
    <xf numFmtId="9" fontId="8" fillId="8" borderId="20" xfId="1" applyFont="1" applyFill="1" applyBorder="1"/>
    <xf numFmtId="0" fontId="8" fillId="8" borderId="3" xfId="0" applyFont="1" applyFill="1" applyBorder="1"/>
    <xf numFmtId="0" fontId="0" fillId="6" borderId="17" xfId="0" applyFill="1" applyBorder="1"/>
    <xf numFmtId="0" fontId="9" fillId="0" borderId="0" xfId="2" applyFont="1"/>
    <xf numFmtId="0" fontId="52" fillId="17" borderId="0" xfId="2" applyFont="1" applyFill="1" applyAlignment="1" applyProtection="1">
      <alignment horizontal="left" vertical="center"/>
      <protection locked="0"/>
    </xf>
    <xf numFmtId="0" fontId="9" fillId="16" borderId="0" xfId="2" applyFont="1" applyFill="1" applyAlignment="1">
      <alignment vertical="center"/>
    </xf>
    <xf numFmtId="0" fontId="53" fillId="0" borderId="1" xfId="0" applyFont="1" applyBorder="1" applyAlignment="1">
      <alignment vertical="center" wrapText="1"/>
    </xf>
    <xf numFmtId="0" fontId="43" fillId="20" borderId="11" xfId="2" applyFont="1" applyFill="1" applyBorder="1" applyAlignment="1">
      <alignment vertical="top"/>
    </xf>
    <xf numFmtId="0" fontId="45" fillId="18" borderId="1" xfId="2" applyFont="1" applyFill="1" applyBorder="1" applyAlignment="1" applyProtection="1">
      <alignment vertical="center" wrapText="1"/>
      <protection locked="0"/>
    </xf>
    <xf numFmtId="0" fontId="42" fillId="11" borderId="16" xfId="2" applyFont="1" applyFill="1" applyBorder="1" applyAlignment="1">
      <alignment horizontal="left"/>
    </xf>
    <xf numFmtId="9" fontId="43" fillId="11" borderId="16" xfId="2" applyNumberFormat="1" applyFont="1" applyFill="1" applyBorder="1" applyAlignment="1">
      <alignment horizontal="center"/>
    </xf>
    <xf numFmtId="0" fontId="55" fillId="0" borderId="0" xfId="2" applyFont="1"/>
    <xf numFmtId="0" fontId="55" fillId="0" borderId="74" xfId="2" applyFont="1" applyBorder="1" applyAlignment="1">
      <alignment horizontal="center" vertical="center"/>
    </xf>
    <xf numFmtId="0" fontId="55" fillId="0" borderId="71" xfId="2" applyFont="1" applyBorder="1" applyAlignment="1">
      <alignment horizontal="center" vertical="center"/>
    </xf>
    <xf numFmtId="0" fontId="57" fillId="6" borderId="0" xfId="2" applyFont="1" applyFill="1" applyAlignment="1">
      <alignment horizontal="right" vertical="center"/>
    </xf>
    <xf numFmtId="0" fontId="55" fillId="6" borderId="0" xfId="2" applyFont="1" applyFill="1" applyAlignment="1">
      <alignment horizontal="left" vertical="center" wrapText="1"/>
    </xf>
    <xf numFmtId="172" fontId="55" fillId="6" borderId="0" xfId="2" applyNumberFormat="1" applyFont="1" applyFill="1" applyAlignment="1">
      <alignment horizontal="right" vertical="center" wrapText="1"/>
    </xf>
    <xf numFmtId="0" fontId="55" fillId="6" borderId="0" xfId="2" applyFont="1" applyFill="1" applyAlignment="1">
      <alignment horizontal="right" vertical="center" wrapText="1"/>
    </xf>
    <xf numFmtId="0" fontId="55" fillId="6" borderId="0" xfId="2" applyFont="1" applyFill="1" applyAlignment="1">
      <alignment horizontal="left"/>
    </xf>
    <xf numFmtId="0" fontId="55" fillId="6" borderId="0" xfId="2" applyFont="1" applyFill="1" applyAlignment="1">
      <alignment horizontal="justify" vertical="top" wrapText="1"/>
    </xf>
    <xf numFmtId="0" fontId="55" fillId="6" borderId="71" xfId="2" applyFont="1" applyFill="1" applyBorder="1" applyAlignment="1" applyProtection="1">
      <alignment horizontal="justify" vertical="center" wrapText="1"/>
      <protection locked="0"/>
    </xf>
    <xf numFmtId="0" fontId="55" fillId="6" borderId="75" xfId="2" applyFont="1" applyFill="1" applyBorder="1" applyAlignment="1" applyProtection="1">
      <alignment horizontal="justify" vertical="center" wrapText="1"/>
      <protection locked="0"/>
    </xf>
    <xf numFmtId="169" fontId="55" fillId="6" borderId="73" xfId="2" applyNumberFormat="1" applyFont="1" applyFill="1" applyBorder="1" applyAlignment="1" applyProtection="1">
      <alignment horizontal="right" vertical="center" wrapText="1"/>
      <protection locked="0"/>
    </xf>
    <xf numFmtId="173" fontId="55" fillId="6" borderId="74" xfId="2" applyNumberFormat="1" applyFont="1" applyFill="1" applyBorder="1" applyAlignment="1" applyProtection="1">
      <alignment horizontal="right" vertical="center"/>
      <protection locked="0"/>
    </xf>
    <xf numFmtId="165" fontId="55" fillId="6" borderId="74" xfId="2" applyNumberFormat="1" applyFont="1" applyFill="1" applyBorder="1" applyAlignment="1" applyProtection="1">
      <alignment vertical="center"/>
      <protection locked="0"/>
    </xf>
    <xf numFmtId="171" fontId="55" fillId="6" borderId="74" xfId="2" applyNumberFormat="1" applyFont="1" applyFill="1" applyBorder="1" applyAlignment="1" applyProtection="1">
      <alignment vertical="center"/>
      <protection locked="0"/>
    </xf>
    <xf numFmtId="3" fontId="55" fillId="6" borderId="74" xfId="2" applyNumberFormat="1" applyFont="1" applyFill="1" applyBorder="1" applyAlignment="1" applyProtection="1">
      <alignment vertical="center"/>
      <protection locked="0"/>
    </xf>
    <xf numFmtId="172" fontId="58" fillId="6" borderId="74" xfId="2" applyNumberFormat="1" applyFont="1" applyFill="1" applyBorder="1" applyAlignment="1">
      <alignment vertical="center"/>
    </xf>
    <xf numFmtId="0" fontId="7" fillId="0" borderId="0" xfId="2" applyFont="1" applyAlignment="1">
      <alignment horizontal="right"/>
    </xf>
    <xf numFmtId="0" fontId="54" fillId="21" borderId="66" xfId="8" applyAlignment="1">
      <alignment horizontal="left" vertical="center"/>
    </xf>
    <xf numFmtId="0" fontId="22" fillId="22" borderId="67" xfId="9" applyFont="1" applyAlignment="1">
      <alignment horizontal="left"/>
    </xf>
    <xf numFmtId="0" fontId="54" fillId="22" borderId="67" xfId="9" applyFont="1" applyAlignment="1">
      <alignment horizontal="left" vertical="center"/>
    </xf>
    <xf numFmtId="0" fontId="55" fillId="15" borderId="71" xfId="2" applyFont="1" applyFill="1" applyBorder="1" applyAlignment="1" applyProtection="1">
      <alignment horizontal="justify" vertical="center" wrapText="1"/>
      <protection locked="0"/>
    </xf>
    <xf numFmtId="0" fontId="55" fillId="15" borderId="75" xfId="2" applyFont="1" applyFill="1" applyBorder="1" applyAlignment="1" applyProtection="1">
      <alignment horizontal="justify" vertical="center" wrapText="1"/>
      <protection locked="0"/>
    </xf>
    <xf numFmtId="169" fontId="55" fillId="15" borderId="73" xfId="2" applyNumberFormat="1" applyFont="1" applyFill="1" applyBorder="1" applyAlignment="1" applyProtection="1">
      <alignment horizontal="right" vertical="center" wrapText="1"/>
      <protection locked="0"/>
    </xf>
    <xf numFmtId="173" fontId="55" fillId="15" borderId="74" xfId="2" applyNumberFormat="1" applyFont="1" applyFill="1" applyBorder="1" applyAlignment="1" applyProtection="1">
      <alignment horizontal="right" vertical="center"/>
      <protection locked="0"/>
    </xf>
    <xf numFmtId="165" fontId="55" fillId="15" borderId="74" xfId="2" applyNumberFormat="1" applyFont="1" applyFill="1" applyBorder="1" applyAlignment="1" applyProtection="1">
      <alignment vertical="center"/>
      <protection locked="0"/>
    </xf>
    <xf numFmtId="171" fontId="55" fillId="15" borderId="74" xfId="2" applyNumberFormat="1" applyFont="1" applyFill="1" applyBorder="1" applyAlignment="1" applyProtection="1">
      <alignment vertical="center"/>
      <protection locked="0"/>
    </xf>
    <xf numFmtId="3" fontId="55" fillId="15" borderId="74" xfId="2" applyNumberFormat="1" applyFont="1" applyFill="1" applyBorder="1" applyAlignment="1" applyProtection="1">
      <alignment vertical="center"/>
      <protection locked="0"/>
    </xf>
    <xf numFmtId="172" fontId="58" fillId="15" borderId="74" xfId="2" applyNumberFormat="1" applyFont="1" applyFill="1" applyBorder="1" applyAlignment="1">
      <alignment vertical="center"/>
    </xf>
    <xf numFmtId="0" fontId="57" fillId="22" borderId="67" xfId="9" applyFont="1" applyAlignment="1">
      <alignment horizontal="center" vertical="center" wrapText="1"/>
    </xf>
    <xf numFmtId="0" fontId="59" fillId="22" borderId="67" xfId="9" applyFont="1" applyAlignment="1">
      <alignment horizontal="center" vertical="center" wrapText="1"/>
    </xf>
    <xf numFmtId="0" fontId="55" fillId="22" borderId="67" xfId="9" applyFont="1" applyAlignment="1">
      <alignment horizontal="center" vertical="center" wrapText="1"/>
    </xf>
    <xf numFmtId="0" fontId="58" fillId="22" borderId="67" xfId="9" applyFont="1" applyAlignment="1">
      <alignment horizontal="center" vertical="center" wrapText="1"/>
    </xf>
    <xf numFmtId="172" fontId="58" fillId="8" borderId="74" xfId="2" applyNumberFormat="1" applyFont="1" applyFill="1" applyBorder="1" applyAlignment="1">
      <alignment vertical="center"/>
    </xf>
    <xf numFmtId="172" fontId="8" fillId="8" borderId="76" xfId="2" applyNumberFormat="1" applyFill="1" applyBorder="1"/>
    <xf numFmtId="0" fontId="55" fillId="22" borderId="67" xfId="9" applyFont="1"/>
    <xf numFmtId="0" fontId="55" fillId="22" borderId="67" xfId="9" applyFont="1" applyAlignment="1">
      <alignment horizontal="right" vertical="center"/>
    </xf>
    <xf numFmtId="0" fontId="55" fillId="22" borderId="67" xfId="9" applyFont="1" applyAlignment="1">
      <alignment horizontal="left" vertical="center"/>
    </xf>
    <xf numFmtId="8" fontId="54" fillId="21" borderId="66" xfId="8" applyNumberFormat="1" applyProtection="1">
      <protection locked="0"/>
    </xf>
    <xf numFmtId="171" fontId="54" fillId="21" borderId="66" xfId="8" applyNumberFormat="1" applyAlignment="1" applyProtection="1">
      <alignment vertical="center"/>
      <protection locked="0"/>
    </xf>
    <xf numFmtId="0" fontId="54" fillId="21" borderId="66" xfId="8" applyAlignment="1" applyProtection="1">
      <alignment horizontal="justify" vertical="center" wrapText="1"/>
      <protection locked="0"/>
    </xf>
    <xf numFmtId="169" fontId="54" fillId="21" borderId="66" xfId="8" applyNumberFormat="1" applyAlignment="1" applyProtection="1">
      <alignment horizontal="right" vertical="center" wrapText="1"/>
      <protection locked="0"/>
    </xf>
    <xf numFmtId="173" fontId="54" fillId="21" borderId="66" xfId="8" applyNumberFormat="1" applyAlignment="1" applyProtection="1">
      <alignment horizontal="right" vertical="center"/>
      <protection locked="0"/>
    </xf>
    <xf numFmtId="165" fontId="54" fillId="21" borderId="66" xfId="8" applyNumberFormat="1" applyAlignment="1" applyProtection="1">
      <alignment vertical="center"/>
      <protection locked="0"/>
    </xf>
    <xf numFmtId="3" fontId="54" fillId="21" borderId="66" xfId="8" applyNumberFormat="1" applyAlignment="1" applyProtection="1">
      <alignment vertical="center"/>
      <protection locked="0"/>
    </xf>
    <xf numFmtId="43" fontId="8" fillId="8" borderId="1" xfId="7" applyFont="1" applyFill="1" applyBorder="1" applyProtection="1">
      <protection locked="0"/>
    </xf>
    <xf numFmtId="43" fontId="8" fillId="8" borderId="3" xfId="7" applyFont="1" applyFill="1" applyBorder="1"/>
    <xf numFmtId="43" fontId="0" fillId="6" borderId="0" xfId="7" applyFont="1" applyFill="1"/>
    <xf numFmtId="43" fontId="0" fillId="0" borderId="0" xfId="7" applyFont="1"/>
    <xf numFmtId="43" fontId="8" fillId="8" borderId="1" xfId="7" applyFont="1" applyFill="1" applyBorder="1"/>
    <xf numFmtId="43" fontId="0" fillId="8" borderId="13" xfId="7" applyFont="1" applyFill="1" applyBorder="1"/>
    <xf numFmtId="43" fontId="8" fillId="8" borderId="13" xfId="7" applyFont="1" applyFill="1" applyBorder="1"/>
    <xf numFmtId="43" fontId="8" fillId="2" borderId="1" xfId="7" applyFont="1" applyFill="1" applyBorder="1" applyProtection="1">
      <protection locked="0"/>
    </xf>
    <xf numFmtId="43" fontId="8" fillId="4" borderId="1" xfId="7" applyFont="1" applyFill="1" applyBorder="1" applyProtection="1">
      <protection locked="0"/>
    </xf>
    <xf numFmtId="43" fontId="8" fillId="5" borderId="1" xfId="7" applyFont="1" applyFill="1" applyBorder="1" applyProtection="1">
      <protection locked="0"/>
    </xf>
    <xf numFmtId="43" fontId="8" fillId="2" borderId="2" xfId="7" applyFont="1" applyFill="1" applyBorder="1" applyProtection="1">
      <protection locked="0"/>
    </xf>
    <xf numFmtId="43" fontId="8" fillId="4" borderId="2" xfId="7" applyFont="1" applyFill="1" applyBorder="1" applyProtection="1">
      <protection locked="0"/>
    </xf>
    <xf numFmtId="43" fontId="8" fillId="5" borderId="2" xfId="7" applyFont="1" applyFill="1" applyBorder="1" applyProtection="1">
      <protection locked="0"/>
    </xf>
    <xf numFmtId="43" fontId="8" fillId="2" borderId="3" xfId="7" applyFont="1" applyFill="1" applyBorder="1" applyProtection="1">
      <protection locked="0"/>
    </xf>
    <xf numFmtId="43" fontId="8" fillId="4" borderId="3" xfId="7" applyFont="1" applyFill="1" applyBorder="1" applyProtection="1">
      <protection locked="0"/>
    </xf>
    <xf numFmtId="43" fontId="8" fillId="5" borderId="3" xfId="7" applyFont="1" applyFill="1" applyBorder="1" applyProtection="1">
      <protection locked="0"/>
    </xf>
    <xf numFmtId="43" fontId="8" fillId="8" borderId="4" xfId="7" applyFont="1" applyFill="1" applyBorder="1"/>
    <xf numFmtId="43" fontId="8" fillId="6" borderId="0" xfId="7" applyFont="1" applyFill="1"/>
    <xf numFmtId="43" fontId="8" fillId="0" borderId="0" xfId="7" applyFont="1"/>
    <xf numFmtId="43" fontId="8" fillId="2" borderId="11" xfId="7" applyFont="1" applyFill="1" applyBorder="1" applyProtection="1">
      <protection locked="0"/>
    </xf>
    <xf numFmtId="43" fontId="8" fillId="2" borderId="13" xfId="7" applyFont="1" applyFill="1" applyBorder="1" applyProtection="1">
      <protection locked="0"/>
    </xf>
    <xf numFmtId="43" fontId="8" fillId="4" borderId="13" xfId="7" applyFont="1" applyFill="1" applyBorder="1" applyProtection="1">
      <protection locked="0"/>
    </xf>
    <xf numFmtId="43" fontId="8" fillId="5" borderId="13" xfId="7" applyFont="1" applyFill="1" applyBorder="1" applyProtection="1">
      <protection locked="0"/>
    </xf>
    <xf numFmtId="43" fontId="8" fillId="8" borderId="16" xfId="7" applyFont="1" applyFill="1" applyBorder="1" applyProtection="1">
      <protection locked="0"/>
    </xf>
    <xf numFmtId="43" fontId="8" fillId="6" borderId="17" xfId="7" applyFont="1" applyFill="1" applyBorder="1" applyProtection="1">
      <protection locked="0"/>
    </xf>
    <xf numFmtId="43" fontId="8" fillId="0" borderId="17" xfId="7" applyFont="1" applyBorder="1" applyProtection="1">
      <protection locked="0"/>
    </xf>
    <xf numFmtId="43" fontId="8" fillId="2" borderId="16" xfId="7" applyFont="1" applyFill="1" applyBorder="1" applyProtection="1">
      <protection locked="0"/>
    </xf>
    <xf numFmtId="43" fontId="8" fillId="4" borderId="16" xfId="7" applyFont="1" applyFill="1" applyBorder="1" applyProtection="1">
      <protection locked="0"/>
    </xf>
    <xf numFmtId="43" fontId="8" fillId="5" borderId="16" xfId="7" applyFont="1" applyFill="1" applyBorder="1" applyProtection="1">
      <protection locked="0"/>
    </xf>
    <xf numFmtId="43" fontId="8" fillId="8" borderId="0" xfId="7" applyFont="1" applyFill="1"/>
    <xf numFmtId="43" fontId="8" fillId="8" borderId="20" xfId="7" applyFont="1" applyFill="1" applyBorder="1"/>
    <xf numFmtId="43" fontId="8" fillId="8" borderId="5" xfId="7" applyFont="1" applyFill="1" applyBorder="1"/>
    <xf numFmtId="43" fontId="8" fillId="8" borderId="6" xfId="7" applyFont="1" applyFill="1" applyBorder="1"/>
    <xf numFmtId="174" fontId="22" fillId="22" borderId="67" xfId="9" applyNumberFormat="1" applyFont="1" applyAlignment="1">
      <alignment horizontal="center"/>
    </xf>
    <xf numFmtId="0" fontId="8" fillId="24" borderId="0" xfId="0" applyFont="1" applyFill="1" applyAlignment="1">
      <alignment horizontal="right"/>
    </xf>
    <xf numFmtId="0" fontId="7" fillId="24" borderId="0" xfId="0" applyFont="1" applyFill="1"/>
    <xf numFmtId="0" fontId="7" fillId="24" borderId="0" xfId="0" applyFont="1" applyFill="1" applyAlignment="1">
      <alignment horizontal="right"/>
    </xf>
    <xf numFmtId="0" fontId="0" fillId="24" borderId="0" xfId="0" applyFill="1"/>
    <xf numFmtId="0" fontId="11" fillId="24" borderId="0" xfId="0" applyFont="1" applyFill="1"/>
    <xf numFmtId="0" fontId="7" fillId="24" borderId="0" xfId="0" applyFont="1" applyFill="1" applyAlignment="1">
      <alignment horizontal="left"/>
    </xf>
    <xf numFmtId="0" fontId="8" fillId="24" borderId="0" xfId="0" applyFont="1" applyFill="1" applyAlignment="1" applyProtection="1">
      <alignment horizontal="right"/>
      <protection hidden="1"/>
    </xf>
    <xf numFmtId="49" fontId="8" fillId="24" borderId="0" xfId="0" applyNumberFormat="1" applyFont="1" applyFill="1" applyAlignment="1" applyProtection="1">
      <alignment horizontal="right"/>
      <protection hidden="1"/>
    </xf>
    <xf numFmtId="0" fontId="8" fillId="24" borderId="0" xfId="0" applyFont="1" applyFill="1"/>
    <xf numFmtId="0" fontId="8" fillId="24" borderId="0" xfId="0" applyFont="1" applyFill="1" applyAlignment="1" applyProtection="1">
      <alignment horizontal="right"/>
      <protection locked="0"/>
    </xf>
    <xf numFmtId="0" fontId="51" fillId="24" borderId="0" xfId="6" applyFill="1" applyAlignment="1">
      <alignment horizontal="right" vertical="center"/>
    </xf>
    <xf numFmtId="0" fontId="7" fillId="24" borderId="0" xfId="0" applyFont="1" applyFill="1" applyAlignment="1" applyProtection="1">
      <alignment horizontal="left"/>
      <protection locked="0"/>
    </xf>
    <xf numFmtId="0" fontId="9" fillId="24" borderId="0" xfId="0" applyFont="1" applyFill="1"/>
    <xf numFmtId="174" fontId="63" fillId="24" borderId="67" xfId="9" applyNumberFormat="1" applyFont="1" applyFill="1" applyAlignment="1">
      <alignment horizontal="center"/>
    </xf>
    <xf numFmtId="174" fontId="63" fillId="22" borderId="67" xfId="9" applyNumberFormat="1" applyFont="1" applyAlignment="1">
      <alignment horizontal="center"/>
    </xf>
    <xf numFmtId="0" fontId="8" fillId="8" borderId="16" xfId="0" applyFont="1" applyFill="1" applyBorder="1" applyAlignment="1">
      <alignment horizontal="center"/>
    </xf>
    <xf numFmtId="0" fontId="8" fillId="8" borderId="1" xfId="0" applyFont="1" applyFill="1" applyBorder="1" applyAlignment="1">
      <alignment horizontal="center"/>
    </xf>
    <xf numFmtId="174" fontId="23" fillId="23" borderId="1" xfId="9" applyNumberFormat="1" applyFont="1" applyFill="1" applyBorder="1" applyAlignment="1">
      <alignment horizontal="center" vertical="center"/>
    </xf>
    <xf numFmtId="0" fontId="55" fillId="0" borderId="71" xfId="2" applyFont="1" applyBorder="1" applyAlignment="1">
      <alignment horizontal="center" vertical="center"/>
    </xf>
    <xf numFmtId="0" fontId="55" fillId="0" borderId="72" xfId="2" applyFont="1" applyBorder="1" applyAlignment="1">
      <alignment horizontal="center" vertical="center"/>
    </xf>
    <xf numFmtId="0" fontId="55" fillId="0" borderId="73" xfId="2" applyFont="1" applyBorder="1" applyAlignment="1">
      <alignment horizontal="center" vertical="center"/>
    </xf>
    <xf numFmtId="0" fontId="58" fillId="6" borderId="71" xfId="10" applyFont="1" applyFill="1" applyBorder="1" applyAlignment="1">
      <alignment horizontal="center" vertical="top" wrapText="1"/>
    </xf>
    <xf numFmtId="0" fontId="58" fillId="6" borderId="72" xfId="10" applyFont="1" applyFill="1" applyBorder="1" applyAlignment="1">
      <alignment horizontal="center" vertical="top" wrapText="1"/>
    </xf>
    <xf numFmtId="0" fontId="58" fillId="6" borderId="73" xfId="10" applyFont="1" applyFill="1" applyBorder="1" applyAlignment="1">
      <alignment horizontal="center" vertical="top" wrapText="1"/>
    </xf>
    <xf numFmtId="0" fontId="56" fillId="22" borderId="67" xfId="9" applyFont="1" applyAlignment="1">
      <alignment horizontal="left" vertical="top" wrapText="1"/>
    </xf>
    <xf numFmtId="0" fontId="35" fillId="6" borderId="56" xfId="0" applyFont="1" applyFill="1" applyBorder="1" applyAlignment="1" applyProtection="1">
      <alignment horizontal="center" vertical="top"/>
      <protection locked="0"/>
    </xf>
    <xf numFmtId="0" fontId="35" fillId="6" borderId="57" xfId="0" applyFont="1" applyFill="1" applyBorder="1" applyAlignment="1" applyProtection="1">
      <alignment horizontal="center" vertical="top"/>
      <protection locked="0"/>
    </xf>
    <xf numFmtId="0" fontId="35" fillId="6" borderId="58" xfId="0" applyFont="1" applyFill="1" applyBorder="1" applyAlignment="1" applyProtection="1">
      <alignment horizontal="center" vertical="top"/>
      <protection locked="0"/>
    </xf>
    <xf numFmtId="0" fontId="35" fillId="6" borderId="59" xfId="0" applyFont="1" applyFill="1" applyBorder="1" applyAlignment="1" applyProtection="1">
      <alignment horizontal="center" vertical="top"/>
      <protection locked="0"/>
    </xf>
    <xf numFmtId="0" fontId="35" fillId="6" borderId="0" xfId="0" applyFont="1" applyFill="1" applyAlignment="1" applyProtection="1">
      <alignment horizontal="center" vertical="top"/>
      <protection locked="0"/>
    </xf>
    <xf numFmtId="0" fontId="35" fillId="6" borderId="33" xfId="0" applyFont="1" applyFill="1" applyBorder="1" applyAlignment="1" applyProtection="1">
      <alignment horizontal="center" vertical="top"/>
      <protection locked="0"/>
    </xf>
    <xf numFmtId="0" fontId="35" fillId="6" borderId="60" xfId="0" applyFont="1" applyFill="1" applyBorder="1" applyAlignment="1" applyProtection="1">
      <alignment horizontal="center" vertical="top"/>
      <protection locked="0"/>
    </xf>
    <xf numFmtId="0" fontId="35" fillId="6" borderId="47" xfId="0" applyFont="1" applyFill="1" applyBorder="1" applyAlignment="1" applyProtection="1">
      <alignment horizontal="center" vertical="top"/>
      <protection locked="0"/>
    </xf>
    <xf numFmtId="0" fontId="35" fillId="6" borderId="48" xfId="0" applyFont="1" applyFill="1" applyBorder="1" applyAlignment="1" applyProtection="1">
      <alignment horizontal="center" vertical="top"/>
      <protection locked="0"/>
    </xf>
    <xf numFmtId="0" fontId="60" fillId="22" borderId="67" xfId="9" applyFont="1" applyAlignment="1">
      <alignment horizontal="left" vertical="top" wrapText="1"/>
    </xf>
    <xf numFmtId="0" fontId="33" fillId="13" borderId="53" xfId="0" applyFont="1" applyFill="1" applyBorder="1" applyAlignment="1">
      <alignment horizontal="left" vertical="center"/>
    </xf>
    <xf numFmtId="0" fontId="33" fillId="13" borderId="54" xfId="0" applyFont="1" applyFill="1" applyBorder="1" applyAlignment="1">
      <alignment horizontal="left" vertical="center"/>
    </xf>
    <xf numFmtId="0" fontId="33" fillId="13" borderId="55" xfId="0" applyFont="1" applyFill="1" applyBorder="1" applyAlignment="1">
      <alignment horizontal="left" vertical="center"/>
    </xf>
    <xf numFmtId="0" fontId="34" fillId="0" borderId="53" xfId="0" applyFont="1" applyBorder="1" applyAlignment="1">
      <alignment horizontal="left" vertical="center"/>
    </xf>
    <xf numFmtId="0" fontId="34" fillId="0" borderId="54" xfId="0" applyFont="1" applyBorder="1" applyAlignment="1">
      <alignment horizontal="left" vertical="center"/>
    </xf>
    <xf numFmtId="0" fontId="34" fillId="0" borderId="55" xfId="0" applyFont="1" applyBorder="1" applyAlignment="1">
      <alignment horizontal="left" vertical="center"/>
    </xf>
    <xf numFmtId="0" fontId="62" fillId="24" borderId="9" xfId="0" applyFont="1" applyFill="1" applyBorder="1" applyAlignment="1">
      <alignment horizontal="center" vertical="center" wrapText="1"/>
    </xf>
    <xf numFmtId="0" fontId="62" fillId="24" borderId="11" xfId="0" applyFont="1" applyFill="1" applyBorder="1" applyAlignment="1">
      <alignment horizontal="center" vertical="center" wrapText="1"/>
    </xf>
    <xf numFmtId="0" fontId="7" fillId="4" borderId="9" xfId="0" applyFont="1" applyFill="1" applyBorder="1" applyAlignment="1">
      <alignment horizontal="center"/>
    </xf>
    <xf numFmtId="0" fontId="7" fillId="4" borderId="10" xfId="0" applyFont="1" applyFill="1" applyBorder="1" applyAlignment="1">
      <alignment horizontal="center"/>
    </xf>
    <xf numFmtId="0" fontId="7" fillId="4" borderId="11" xfId="0" applyFont="1" applyFill="1" applyBorder="1" applyAlignment="1">
      <alignment horizontal="center"/>
    </xf>
    <xf numFmtId="0" fontId="7" fillId="5" borderId="9" xfId="0" applyFont="1" applyFill="1" applyBorder="1" applyAlignment="1">
      <alignment horizontal="center"/>
    </xf>
    <xf numFmtId="0" fontId="7" fillId="5" borderId="10" xfId="0" applyFont="1" applyFill="1" applyBorder="1" applyAlignment="1">
      <alignment horizontal="center"/>
    </xf>
    <xf numFmtId="0" fontId="7" fillId="5" borderId="11" xfId="0" applyFont="1" applyFill="1" applyBorder="1" applyAlignment="1">
      <alignment horizontal="center"/>
    </xf>
    <xf numFmtId="0" fontId="4" fillId="23" borderId="9" xfId="0" applyFont="1" applyFill="1" applyBorder="1" applyAlignment="1" applyProtection="1">
      <alignment horizontal="center"/>
      <protection locked="0"/>
    </xf>
    <xf numFmtId="0" fontId="4" fillId="23" borderId="10" xfId="0" applyFont="1" applyFill="1" applyBorder="1" applyAlignment="1" applyProtection="1">
      <alignment horizontal="center"/>
      <protection locked="0"/>
    </xf>
    <xf numFmtId="0" fontId="4" fillId="23" borderId="11" xfId="0" applyFont="1" applyFill="1" applyBorder="1" applyAlignment="1" applyProtection="1">
      <alignment horizontal="center"/>
      <protection locked="0"/>
    </xf>
    <xf numFmtId="0" fontId="7" fillId="2" borderId="9" xfId="0" applyFont="1" applyFill="1" applyBorder="1" applyAlignment="1" applyProtection="1">
      <alignment horizontal="center"/>
      <protection locked="0"/>
    </xf>
    <xf numFmtId="0" fontId="7" fillId="2" borderId="10" xfId="0" applyFont="1" applyFill="1" applyBorder="1" applyAlignment="1" applyProtection="1">
      <alignment horizontal="center"/>
      <protection locked="0"/>
    </xf>
    <xf numFmtId="0" fontId="7" fillId="2" borderId="11" xfId="0" applyFont="1" applyFill="1" applyBorder="1" applyAlignment="1" applyProtection="1">
      <alignment horizontal="center"/>
      <protection locked="0"/>
    </xf>
    <xf numFmtId="0" fontId="42" fillId="6" borderId="68" xfId="2" applyFont="1" applyFill="1" applyBorder="1" applyAlignment="1">
      <alignment horizontal="left" vertical="center" wrapText="1"/>
    </xf>
    <xf numFmtId="0" fontId="42" fillId="6" borderId="69" xfId="2" applyFont="1" applyFill="1" applyBorder="1" applyAlignment="1">
      <alignment horizontal="left" vertical="center" wrapText="1"/>
    </xf>
    <xf numFmtId="0" fontId="42" fillId="6" borderId="70" xfId="2" applyFont="1" applyFill="1" applyBorder="1" applyAlignment="1">
      <alignment horizontal="left" vertical="center" wrapText="1"/>
    </xf>
  </cellXfs>
  <cellStyles count="11">
    <cellStyle name="Comma" xfId="7" builtinId="3"/>
    <cellStyle name="Currency" xfId="5" builtinId="4"/>
    <cellStyle name="Currency 2" xfId="3" xr:uid="{7E17B7BF-89EA-4472-9536-4031D88B2739}"/>
    <cellStyle name="Hyperlink" xfId="6" builtinId="8"/>
    <cellStyle name="Input" xfId="8" builtinId="20"/>
    <cellStyle name="Normal" xfId="0" builtinId="0"/>
    <cellStyle name="Normal 2" xfId="2" xr:uid="{1D3939ED-DE2F-4F9A-8FAE-026530B760AF}"/>
    <cellStyle name="Normal 3" xfId="10" xr:uid="{74CD9EC6-C8DF-47C1-A3AB-AD6ABF1455F1}"/>
    <cellStyle name="Note" xfId="9" builtinId="10"/>
    <cellStyle name="Percent" xfId="1" builtinId="5"/>
    <cellStyle name="Percent 2" xfId="4" xr:uid="{74F72BA7-8F9C-4706-ACBB-7CB10D1A5F3A}"/>
  </cellStyles>
  <dxfs count="0"/>
  <tableStyles count="0" defaultTableStyle="TableStyleMedium9" defaultPivotStyle="PivotStyleLight16"/>
  <colors>
    <mruColors>
      <color rgb="FFFFFFCC"/>
      <color rgb="FFFFFF99"/>
      <color rgb="FF7E89C1"/>
      <color rgb="FF66CCFF"/>
      <color rgb="FFE5D6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488157</xdr:colOff>
      <xdr:row>0</xdr:row>
      <xdr:rowOff>0</xdr:rowOff>
    </xdr:from>
    <xdr:to>
      <xdr:col>9</xdr:col>
      <xdr:colOff>2473497</xdr:colOff>
      <xdr:row>3</xdr:row>
      <xdr:rowOff>27593</xdr:rowOff>
    </xdr:to>
    <xdr:pic>
      <xdr:nvPicPr>
        <xdr:cNvPr id="9" name="Picture 8">
          <a:extLst>
            <a:ext uri="{FF2B5EF4-FFF2-40B4-BE49-F238E27FC236}">
              <a16:creationId xmlns:a16="http://schemas.microsoft.com/office/drawing/2014/main" id="{32514B5A-A1D2-4169-CD7C-FD1E4EE474A7}"/>
            </a:ext>
          </a:extLst>
        </xdr:cNvPr>
        <xdr:cNvPicPr>
          <a:picLocks noChangeAspect="1"/>
        </xdr:cNvPicPr>
      </xdr:nvPicPr>
      <xdr:blipFill>
        <a:blip xmlns:r="http://schemas.openxmlformats.org/officeDocument/2006/relationships" r:embed="rId1"/>
        <a:stretch>
          <a:fillRect/>
        </a:stretch>
      </xdr:blipFill>
      <xdr:spPr>
        <a:xfrm>
          <a:off x="15335251" y="202406"/>
          <a:ext cx="1985340" cy="776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xdr:row>
      <xdr:rowOff>23812</xdr:rowOff>
    </xdr:from>
    <xdr:to>
      <xdr:col>0</xdr:col>
      <xdr:colOff>2079030</xdr:colOff>
      <xdr:row>4</xdr:row>
      <xdr:rowOff>95251</xdr:rowOff>
    </xdr:to>
    <xdr:pic>
      <xdr:nvPicPr>
        <xdr:cNvPr id="3" name="Picture 2">
          <a:extLst>
            <a:ext uri="{FF2B5EF4-FFF2-40B4-BE49-F238E27FC236}">
              <a16:creationId xmlns:a16="http://schemas.microsoft.com/office/drawing/2014/main" id="{0D8EF19B-EC31-2062-8035-05608F37BBA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8808" b="31980"/>
        <a:stretch/>
      </xdr:blipFill>
      <xdr:spPr>
        <a:xfrm>
          <a:off x="95250" y="269875"/>
          <a:ext cx="1983780" cy="7778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6" dT="2025-07-18T11:47:01.04" personId="{00000000-0000-0000-0000-000000000000}" id="{C519C68A-AC0B-4230-A9F9-B6599A2A4DEB}">
    <text>Year 1 this figure will be the same as row 16 as Catalyst loan repayments are ‘£0’ in year 1</text>
  </threadedComment>
</ThreadedComment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ygov.scot/non-domestic-rates-calculato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9B2A9-CBB8-4107-8E67-616E3341406B}">
  <dimension ref="A1:Q26"/>
  <sheetViews>
    <sheetView zoomScale="85" zoomScaleNormal="85" workbookViewId="0">
      <selection activeCell="B2" sqref="B2:L2"/>
    </sheetView>
  </sheetViews>
  <sheetFormatPr defaultRowHeight="12.5"/>
  <cols>
    <col min="1" max="1" width="3.54296875" style="22" customWidth="1"/>
    <col min="2" max="2" width="20" style="22" customWidth="1"/>
    <col min="3" max="3" width="1.54296875" style="22" customWidth="1"/>
    <col min="4" max="4" width="10.54296875" style="22" customWidth="1"/>
    <col min="5" max="5" width="1.81640625" style="22" customWidth="1"/>
    <col min="6" max="6" width="8.7265625" style="22" customWidth="1"/>
    <col min="7" max="7" width="10.54296875" style="22" customWidth="1"/>
    <col min="8" max="8" width="13.453125" style="22" customWidth="1"/>
    <col min="9" max="9" width="1.7265625" style="22" customWidth="1"/>
    <col min="10" max="12" width="15.1796875" style="22" customWidth="1"/>
    <col min="13" max="13" width="10.54296875" style="22" customWidth="1"/>
    <col min="14" max="14" width="8.54296875" style="22"/>
    <col min="15" max="15" width="8.54296875" style="22" customWidth="1"/>
    <col min="16" max="16" width="47.1796875" style="22" bestFit="1" customWidth="1"/>
    <col min="17" max="254" width="8.54296875" style="22"/>
    <col min="255" max="255" width="36.54296875" style="22" customWidth="1"/>
    <col min="256" max="256" width="12.54296875" style="22" customWidth="1"/>
    <col min="257" max="257" width="10.54296875" style="22" customWidth="1"/>
    <col min="258" max="258" width="9.453125" style="22" customWidth="1"/>
    <col min="259" max="264" width="0" style="22" hidden="1" customWidth="1"/>
    <col min="265" max="510" width="8.54296875" style="22"/>
    <col min="511" max="511" width="36.54296875" style="22" customWidth="1"/>
    <col min="512" max="512" width="12.54296875" style="22" customWidth="1"/>
    <col min="513" max="513" width="10.54296875" style="22" customWidth="1"/>
    <col min="514" max="514" width="9.453125" style="22" customWidth="1"/>
    <col min="515" max="520" width="0" style="22" hidden="1" customWidth="1"/>
    <col min="521" max="766" width="8.54296875" style="22"/>
    <col min="767" max="767" width="36.54296875" style="22" customWidth="1"/>
    <col min="768" max="768" width="12.54296875" style="22" customWidth="1"/>
    <col min="769" max="769" width="10.54296875" style="22" customWidth="1"/>
    <col min="770" max="770" width="9.453125" style="22" customWidth="1"/>
    <col min="771" max="776" width="0" style="22" hidden="1" customWidth="1"/>
    <col min="777" max="1022" width="8.54296875" style="22"/>
    <col min="1023" max="1023" width="36.54296875" style="22" customWidth="1"/>
    <col min="1024" max="1024" width="12.54296875" style="22" customWidth="1"/>
    <col min="1025" max="1025" width="10.54296875" style="22" customWidth="1"/>
    <col min="1026" max="1026" width="9.453125" style="22" customWidth="1"/>
    <col min="1027" max="1032" width="0" style="22" hidden="1" customWidth="1"/>
    <col min="1033" max="1278" width="8.54296875" style="22"/>
    <col min="1279" max="1279" width="36.54296875" style="22" customWidth="1"/>
    <col min="1280" max="1280" width="12.54296875" style="22" customWidth="1"/>
    <col min="1281" max="1281" width="10.54296875" style="22" customWidth="1"/>
    <col min="1282" max="1282" width="9.453125" style="22" customWidth="1"/>
    <col min="1283" max="1288" width="0" style="22" hidden="1" customWidth="1"/>
    <col min="1289" max="1534" width="8.54296875" style="22"/>
    <col min="1535" max="1535" width="36.54296875" style="22" customWidth="1"/>
    <col min="1536" max="1536" width="12.54296875" style="22" customWidth="1"/>
    <col min="1537" max="1537" width="10.54296875" style="22" customWidth="1"/>
    <col min="1538" max="1538" width="9.453125" style="22" customWidth="1"/>
    <col min="1539" max="1544" width="0" style="22" hidden="1" customWidth="1"/>
    <col min="1545" max="1790" width="8.54296875" style="22"/>
    <col min="1791" max="1791" width="36.54296875" style="22" customWidth="1"/>
    <col min="1792" max="1792" width="12.54296875" style="22" customWidth="1"/>
    <col min="1793" max="1793" width="10.54296875" style="22" customWidth="1"/>
    <col min="1794" max="1794" width="9.453125" style="22" customWidth="1"/>
    <col min="1795" max="1800" width="0" style="22" hidden="1" customWidth="1"/>
    <col min="1801" max="2046" width="8.54296875" style="22"/>
    <col min="2047" max="2047" width="36.54296875" style="22" customWidth="1"/>
    <col min="2048" max="2048" width="12.54296875" style="22" customWidth="1"/>
    <col min="2049" max="2049" width="10.54296875" style="22" customWidth="1"/>
    <col min="2050" max="2050" width="9.453125" style="22" customWidth="1"/>
    <col min="2051" max="2056" width="0" style="22" hidden="1" customWidth="1"/>
    <col min="2057" max="2302" width="8.54296875" style="22"/>
    <col min="2303" max="2303" width="36.54296875" style="22" customWidth="1"/>
    <col min="2304" max="2304" width="12.54296875" style="22" customWidth="1"/>
    <col min="2305" max="2305" width="10.54296875" style="22" customWidth="1"/>
    <col min="2306" max="2306" width="9.453125" style="22" customWidth="1"/>
    <col min="2307" max="2312" width="0" style="22" hidden="1" customWidth="1"/>
    <col min="2313" max="2558" width="8.54296875" style="22"/>
    <col min="2559" max="2559" width="36.54296875" style="22" customWidth="1"/>
    <col min="2560" max="2560" width="12.54296875" style="22" customWidth="1"/>
    <col min="2561" max="2561" width="10.54296875" style="22" customWidth="1"/>
    <col min="2562" max="2562" width="9.453125" style="22" customWidth="1"/>
    <col min="2563" max="2568" width="0" style="22" hidden="1" customWidth="1"/>
    <col min="2569" max="2814" width="8.54296875" style="22"/>
    <col min="2815" max="2815" width="36.54296875" style="22" customWidth="1"/>
    <col min="2816" max="2816" width="12.54296875" style="22" customWidth="1"/>
    <col min="2817" max="2817" width="10.54296875" style="22" customWidth="1"/>
    <col min="2818" max="2818" width="9.453125" style="22" customWidth="1"/>
    <col min="2819" max="2824" width="0" style="22" hidden="1" customWidth="1"/>
    <col min="2825" max="3070" width="8.54296875" style="22"/>
    <col min="3071" max="3071" width="36.54296875" style="22" customWidth="1"/>
    <col min="3072" max="3072" width="12.54296875" style="22" customWidth="1"/>
    <col min="3073" max="3073" width="10.54296875" style="22" customWidth="1"/>
    <col min="3074" max="3074" width="9.453125" style="22" customWidth="1"/>
    <col min="3075" max="3080" width="0" style="22" hidden="1" customWidth="1"/>
    <col min="3081" max="3326" width="8.54296875" style="22"/>
    <col min="3327" max="3327" width="36.54296875" style="22" customWidth="1"/>
    <col min="3328" max="3328" width="12.54296875" style="22" customWidth="1"/>
    <col min="3329" max="3329" width="10.54296875" style="22" customWidth="1"/>
    <col min="3330" max="3330" width="9.453125" style="22" customWidth="1"/>
    <col min="3331" max="3336" width="0" style="22" hidden="1" customWidth="1"/>
    <col min="3337" max="3582" width="8.54296875" style="22"/>
    <col min="3583" max="3583" width="36.54296875" style="22" customWidth="1"/>
    <col min="3584" max="3584" width="12.54296875" style="22" customWidth="1"/>
    <col min="3585" max="3585" width="10.54296875" style="22" customWidth="1"/>
    <col min="3586" max="3586" width="9.453125" style="22" customWidth="1"/>
    <col min="3587" max="3592" width="0" style="22" hidden="1" customWidth="1"/>
    <col min="3593" max="3838" width="8.54296875" style="22"/>
    <col min="3839" max="3839" width="36.54296875" style="22" customWidth="1"/>
    <col min="3840" max="3840" width="12.54296875" style="22" customWidth="1"/>
    <col min="3841" max="3841" width="10.54296875" style="22" customWidth="1"/>
    <col min="3842" max="3842" width="9.453125" style="22" customWidth="1"/>
    <col min="3843" max="3848" width="0" style="22" hidden="1" customWidth="1"/>
    <col min="3849" max="4094" width="8.54296875" style="22"/>
    <col min="4095" max="4095" width="36.54296875" style="22" customWidth="1"/>
    <col min="4096" max="4096" width="12.54296875" style="22" customWidth="1"/>
    <col min="4097" max="4097" width="10.54296875" style="22" customWidth="1"/>
    <col min="4098" max="4098" width="9.453125" style="22" customWidth="1"/>
    <col min="4099" max="4104" width="0" style="22" hidden="1" customWidth="1"/>
    <col min="4105" max="4350" width="8.54296875" style="22"/>
    <col min="4351" max="4351" width="36.54296875" style="22" customWidth="1"/>
    <col min="4352" max="4352" width="12.54296875" style="22" customWidth="1"/>
    <col min="4353" max="4353" width="10.54296875" style="22" customWidth="1"/>
    <col min="4354" max="4354" width="9.453125" style="22" customWidth="1"/>
    <col min="4355" max="4360" width="0" style="22" hidden="1" customWidth="1"/>
    <col min="4361" max="4606" width="8.54296875" style="22"/>
    <col min="4607" max="4607" width="36.54296875" style="22" customWidth="1"/>
    <col min="4608" max="4608" width="12.54296875" style="22" customWidth="1"/>
    <col min="4609" max="4609" width="10.54296875" style="22" customWidth="1"/>
    <col min="4610" max="4610" width="9.453125" style="22" customWidth="1"/>
    <col min="4611" max="4616" width="0" style="22" hidden="1" customWidth="1"/>
    <col min="4617" max="4862" width="8.54296875" style="22"/>
    <col min="4863" max="4863" width="36.54296875" style="22" customWidth="1"/>
    <col min="4864" max="4864" width="12.54296875" style="22" customWidth="1"/>
    <col min="4865" max="4865" width="10.54296875" style="22" customWidth="1"/>
    <col min="4866" max="4866" width="9.453125" style="22" customWidth="1"/>
    <col min="4867" max="4872" width="0" style="22" hidden="1" customWidth="1"/>
    <col min="4873" max="5118" width="8.54296875" style="22"/>
    <col min="5119" max="5119" width="36.54296875" style="22" customWidth="1"/>
    <col min="5120" max="5120" width="12.54296875" style="22" customWidth="1"/>
    <col min="5121" max="5121" width="10.54296875" style="22" customWidth="1"/>
    <col min="5122" max="5122" width="9.453125" style="22" customWidth="1"/>
    <col min="5123" max="5128" width="0" style="22" hidden="1" customWidth="1"/>
    <col min="5129" max="5374" width="8.54296875" style="22"/>
    <col min="5375" max="5375" width="36.54296875" style="22" customWidth="1"/>
    <col min="5376" max="5376" width="12.54296875" style="22" customWidth="1"/>
    <col min="5377" max="5377" width="10.54296875" style="22" customWidth="1"/>
    <col min="5378" max="5378" width="9.453125" style="22" customWidth="1"/>
    <col min="5379" max="5384" width="0" style="22" hidden="1" customWidth="1"/>
    <col min="5385" max="5630" width="8.54296875" style="22"/>
    <col min="5631" max="5631" width="36.54296875" style="22" customWidth="1"/>
    <col min="5632" max="5632" width="12.54296875" style="22" customWidth="1"/>
    <col min="5633" max="5633" width="10.54296875" style="22" customWidth="1"/>
    <col min="5634" max="5634" width="9.453125" style="22" customWidth="1"/>
    <col min="5635" max="5640" width="0" style="22" hidden="1" customWidth="1"/>
    <col min="5641" max="5886" width="8.54296875" style="22"/>
    <col min="5887" max="5887" width="36.54296875" style="22" customWidth="1"/>
    <col min="5888" max="5888" width="12.54296875" style="22" customWidth="1"/>
    <col min="5889" max="5889" width="10.54296875" style="22" customWidth="1"/>
    <col min="5890" max="5890" width="9.453125" style="22" customWidth="1"/>
    <col min="5891" max="5896" width="0" style="22" hidden="1" customWidth="1"/>
    <col min="5897" max="6142" width="8.54296875" style="22"/>
    <col min="6143" max="6143" width="36.54296875" style="22" customWidth="1"/>
    <col min="6144" max="6144" width="12.54296875" style="22" customWidth="1"/>
    <col min="6145" max="6145" width="10.54296875" style="22" customWidth="1"/>
    <col min="6146" max="6146" width="9.453125" style="22" customWidth="1"/>
    <col min="6147" max="6152" width="0" style="22" hidden="1" customWidth="1"/>
    <col min="6153" max="6398" width="8.54296875" style="22"/>
    <col min="6399" max="6399" width="36.54296875" style="22" customWidth="1"/>
    <col min="6400" max="6400" width="12.54296875" style="22" customWidth="1"/>
    <col min="6401" max="6401" width="10.54296875" style="22" customWidth="1"/>
    <col min="6402" max="6402" width="9.453125" style="22" customWidth="1"/>
    <col min="6403" max="6408" width="0" style="22" hidden="1" customWidth="1"/>
    <col min="6409" max="6654" width="8.54296875" style="22"/>
    <col min="6655" max="6655" width="36.54296875" style="22" customWidth="1"/>
    <col min="6656" max="6656" width="12.54296875" style="22" customWidth="1"/>
    <col min="6657" max="6657" width="10.54296875" style="22" customWidth="1"/>
    <col min="6658" max="6658" width="9.453125" style="22" customWidth="1"/>
    <col min="6659" max="6664" width="0" style="22" hidden="1" customWidth="1"/>
    <col min="6665" max="6910" width="8.54296875" style="22"/>
    <col min="6911" max="6911" width="36.54296875" style="22" customWidth="1"/>
    <col min="6912" max="6912" width="12.54296875" style="22" customWidth="1"/>
    <col min="6913" max="6913" width="10.54296875" style="22" customWidth="1"/>
    <col min="6914" max="6914" width="9.453125" style="22" customWidth="1"/>
    <col min="6915" max="6920" width="0" style="22" hidden="1" customWidth="1"/>
    <col min="6921" max="7166" width="8.54296875" style="22"/>
    <col min="7167" max="7167" width="36.54296875" style="22" customWidth="1"/>
    <col min="7168" max="7168" width="12.54296875" style="22" customWidth="1"/>
    <col min="7169" max="7169" width="10.54296875" style="22" customWidth="1"/>
    <col min="7170" max="7170" width="9.453125" style="22" customWidth="1"/>
    <col min="7171" max="7176" width="0" style="22" hidden="1" customWidth="1"/>
    <col min="7177" max="7422" width="8.54296875" style="22"/>
    <col min="7423" max="7423" width="36.54296875" style="22" customWidth="1"/>
    <col min="7424" max="7424" width="12.54296875" style="22" customWidth="1"/>
    <col min="7425" max="7425" width="10.54296875" style="22" customWidth="1"/>
    <col min="7426" max="7426" width="9.453125" style="22" customWidth="1"/>
    <col min="7427" max="7432" width="0" style="22" hidden="1" customWidth="1"/>
    <col min="7433" max="7678" width="8.54296875" style="22"/>
    <col min="7679" max="7679" width="36.54296875" style="22" customWidth="1"/>
    <col min="7680" max="7680" width="12.54296875" style="22" customWidth="1"/>
    <col min="7681" max="7681" width="10.54296875" style="22" customWidth="1"/>
    <col min="7682" max="7682" width="9.453125" style="22" customWidth="1"/>
    <col min="7683" max="7688" width="0" style="22" hidden="1" customWidth="1"/>
    <col min="7689" max="7934" width="8.54296875" style="22"/>
    <col min="7935" max="7935" width="36.54296875" style="22" customWidth="1"/>
    <col min="7936" max="7936" width="12.54296875" style="22" customWidth="1"/>
    <col min="7937" max="7937" width="10.54296875" style="22" customWidth="1"/>
    <col min="7938" max="7938" width="9.453125" style="22" customWidth="1"/>
    <col min="7939" max="7944" width="0" style="22" hidden="1" customWidth="1"/>
    <col min="7945" max="8190" width="8.54296875" style="22"/>
    <col min="8191" max="8191" width="36.54296875" style="22" customWidth="1"/>
    <col min="8192" max="8192" width="12.54296875" style="22" customWidth="1"/>
    <col min="8193" max="8193" width="10.54296875" style="22" customWidth="1"/>
    <col min="8194" max="8194" width="9.453125" style="22" customWidth="1"/>
    <col min="8195" max="8200" width="0" style="22" hidden="1" customWidth="1"/>
    <col min="8201" max="8446" width="8.54296875" style="22"/>
    <col min="8447" max="8447" width="36.54296875" style="22" customWidth="1"/>
    <col min="8448" max="8448" width="12.54296875" style="22" customWidth="1"/>
    <col min="8449" max="8449" width="10.54296875" style="22" customWidth="1"/>
    <col min="8450" max="8450" width="9.453125" style="22" customWidth="1"/>
    <col min="8451" max="8456" width="0" style="22" hidden="1" customWidth="1"/>
    <col min="8457" max="8702" width="8.54296875" style="22"/>
    <col min="8703" max="8703" width="36.54296875" style="22" customWidth="1"/>
    <col min="8704" max="8704" width="12.54296875" style="22" customWidth="1"/>
    <col min="8705" max="8705" width="10.54296875" style="22" customWidth="1"/>
    <col min="8706" max="8706" width="9.453125" style="22" customWidth="1"/>
    <col min="8707" max="8712" width="0" style="22" hidden="1" customWidth="1"/>
    <col min="8713" max="8958" width="8.54296875" style="22"/>
    <col min="8959" max="8959" width="36.54296875" style="22" customWidth="1"/>
    <col min="8960" max="8960" width="12.54296875" style="22" customWidth="1"/>
    <col min="8961" max="8961" width="10.54296875" style="22" customWidth="1"/>
    <col min="8962" max="8962" width="9.453125" style="22" customWidth="1"/>
    <col min="8963" max="8968" width="0" style="22" hidden="1" customWidth="1"/>
    <col min="8969" max="9214" width="8.54296875" style="22"/>
    <col min="9215" max="9215" width="36.54296875" style="22" customWidth="1"/>
    <col min="9216" max="9216" width="12.54296875" style="22" customWidth="1"/>
    <col min="9217" max="9217" width="10.54296875" style="22" customWidth="1"/>
    <col min="9218" max="9218" width="9.453125" style="22" customWidth="1"/>
    <col min="9219" max="9224" width="0" style="22" hidden="1" customWidth="1"/>
    <col min="9225" max="9470" width="8.54296875" style="22"/>
    <col min="9471" max="9471" width="36.54296875" style="22" customWidth="1"/>
    <col min="9472" max="9472" width="12.54296875" style="22" customWidth="1"/>
    <col min="9473" max="9473" width="10.54296875" style="22" customWidth="1"/>
    <col min="9474" max="9474" width="9.453125" style="22" customWidth="1"/>
    <col min="9475" max="9480" width="0" style="22" hidden="1" customWidth="1"/>
    <col min="9481" max="9726" width="8.54296875" style="22"/>
    <col min="9727" max="9727" width="36.54296875" style="22" customWidth="1"/>
    <col min="9728" max="9728" width="12.54296875" style="22" customWidth="1"/>
    <col min="9729" max="9729" width="10.54296875" style="22" customWidth="1"/>
    <col min="9730" max="9730" width="9.453125" style="22" customWidth="1"/>
    <col min="9731" max="9736" width="0" style="22" hidden="1" customWidth="1"/>
    <col min="9737" max="9982" width="8.54296875" style="22"/>
    <col min="9983" max="9983" width="36.54296875" style="22" customWidth="1"/>
    <col min="9984" max="9984" width="12.54296875" style="22" customWidth="1"/>
    <col min="9985" max="9985" width="10.54296875" style="22" customWidth="1"/>
    <col min="9986" max="9986" width="9.453125" style="22" customWidth="1"/>
    <col min="9987" max="9992" width="0" style="22" hidden="1" customWidth="1"/>
    <col min="9993" max="10238" width="8.54296875" style="22"/>
    <col min="10239" max="10239" width="36.54296875" style="22" customWidth="1"/>
    <col min="10240" max="10240" width="12.54296875" style="22" customWidth="1"/>
    <col min="10241" max="10241" width="10.54296875" style="22" customWidth="1"/>
    <col min="10242" max="10242" width="9.453125" style="22" customWidth="1"/>
    <col min="10243" max="10248" width="0" style="22" hidden="1" customWidth="1"/>
    <col min="10249" max="10494" width="8.54296875" style="22"/>
    <col min="10495" max="10495" width="36.54296875" style="22" customWidth="1"/>
    <col min="10496" max="10496" width="12.54296875" style="22" customWidth="1"/>
    <col min="10497" max="10497" width="10.54296875" style="22" customWidth="1"/>
    <col min="10498" max="10498" width="9.453125" style="22" customWidth="1"/>
    <col min="10499" max="10504" width="0" style="22" hidden="1" customWidth="1"/>
    <col min="10505" max="10750" width="8.54296875" style="22"/>
    <col min="10751" max="10751" width="36.54296875" style="22" customWidth="1"/>
    <col min="10752" max="10752" width="12.54296875" style="22" customWidth="1"/>
    <col min="10753" max="10753" width="10.54296875" style="22" customWidth="1"/>
    <col min="10754" max="10754" width="9.453125" style="22" customWidth="1"/>
    <col min="10755" max="10760" width="0" style="22" hidden="1" customWidth="1"/>
    <col min="10761" max="11006" width="8.54296875" style="22"/>
    <col min="11007" max="11007" width="36.54296875" style="22" customWidth="1"/>
    <col min="11008" max="11008" width="12.54296875" style="22" customWidth="1"/>
    <col min="11009" max="11009" width="10.54296875" style="22" customWidth="1"/>
    <col min="11010" max="11010" width="9.453125" style="22" customWidth="1"/>
    <col min="11011" max="11016" width="0" style="22" hidden="1" customWidth="1"/>
    <col min="11017" max="11262" width="8.54296875" style="22"/>
    <col min="11263" max="11263" width="36.54296875" style="22" customWidth="1"/>
    <col min="11264" max="11264" width="12.54296875" style="22" customWidth="1"/>
    <col min="11265" max="11265" width="10.54296875" style="22" customWidth="1"/>
    <col min="11266" max="11266" width="9.453125" style="22" customWidth="1"/>
    <col min="11267" max="11272" width="0" style="22" hidden="1" customWidth="1"/>
    <col min="11273" max="11518" width="8.54296875" style="22"/>
    <col min="11519" max="11519" width="36.54296875" style="22" customWidth="1"/>
    <col min="11520" max="11520" width="12.54296875" style="22" customWidth="1"/>
    <col min="11521" max="11521" width="10.54296875" style="22" customWidth="1"/>
    <col min="11522" max="11522" width="9.453125" style="22" customWidth="1"/>
    <col min="11523" max="11528" width="0" style="22" hidden="1" customWidth="1"/>
    <col min="11529" max="11774" width="8.54296875" style="22"/>
    <col min="11775" max="11775" width="36.54296875" style="22" customWidth="1"/>
    <col min="11776" max="11776" width="12.54296875" style="22" customWidth="1"/>
    <col min="11777" max="11777" width="10.54296875" style="22" customWidth="1"/>
    <col min="11778" max="11778" width="9.453125" style="22" customWidth="1"/>
    <col min="11779" max="11784" width="0" style="22" hidden="1" customWidth="1"/>
    <col min="11785" max="12030" width="8.54296875" style="22"/>
    <col min="12031" max="12031" width="36.54296875" style="22" customWidth="1"/>
    <col min="12032" max="12032" width="12.54296875" style="22" customWidth="1"/>
    <col min="12033" max="12033" width="10.54296875" style="22" customWidth="1"/>
    <col min="12034" max="12034" width="9.453125" style="22" customWidth="1"/>
    <col min="12035" max="12040" width="0" style="22" hidden="1" customWidth="1"/>
    <col min="12041" max="12286" width="8.54296875" style="22"/>
    <col min="12287" max="12287" width="36.54296875" style="22" customWidth="1"/>
    <col min="12288" max="12288" width="12.54296875" style="22" customWidth="1"/>
    <col min="12289" max="12289" width="10.54296875" style="22" customWidth="1"/>
    <col min="12290" max="12290" width="9.453125" style="22" customWidth="1"/>
    <col min="12291" max="12296" width="0" style="22" hidden="1" customWidth="1"/>
    <col min="12297" max="12542" width="8.54296875" style="22"/>
    <col min="12543" max="12543" width="36.54296875" style="22" customWidth="1"/>
    <col min="12544" max="12544" width="12.54296875" style="22" customWidth="1"/>
    <col min="12545" max="12545" width="10.54296875" style="22" customWidth="1"/>
    <col min="12546" max="12546" width="9.453125" style="22" customWidth="1"/>
    <col min="12547" max="12552" width="0" style="22" hidden="1" customWidth="1"/>
    <col min="12553" max="12798" width="8.54296875" style="22"/>
    <col min="12799" max="12799" width="36.54296875" style="22" customWidth="1"/>
    <col min="12800" max="12800" width="12.54296875" style="22" customWidth="1"/>
    <col min="12801" max="12801" width="10.54296875" style="22" customWidth="1"/>
    <col min="12802" max="12802" width="9.453125" style="22" customWidth="1"/>
    <col min="12803" max="12808" width="0" style="22" hidden="1" customWidth="1"/>
    <col min="12809" max="13054" width="8.54296875" style="22"/>
    <col min="13055" max="13055" width="36.54296875" style="22" customWidth="1"/>
    <col min="13056" max="13056" width="12.54296875" style="22" customWidth="1"/>
    <col min="13057" max="13057" width="10.54296875" style="22" customWidth="1"/>
    <col min="13058" max="13058" width="9.453125" style="22" customWidth="1"/>
    <col min="13059" max="13064" width="0" style="22" hidden="1" customWidth="1"/>
    <col min="13065" max="13310" width="8.54296875" style="22"/>
    <col min="13311" max="13311" width="36.54296875" style="22" customWidth="1"/>
    <col min="13312" max="13312" width="12.54296875" style="22" customWidth="1"/>
    <col min="13313" max="13313" width="10.54296875" style="22" customWidth="1"/>
    <col min="13314" max="13314" width="9.453125" style="22" customWidth="1"/>
    <col min="13315" max="13320" width="0" style="22" hidden="1" customWidth="1"/>
    <col min="13321" max="13566" width="8.54296875" style="22"/>
    <col min="13567" max="13567" width="36.54296875" style="22" customWidth="1"/>
    <col min="13568" max="13568" width="12.54296875" style="22" customWidth="1"/>
    <col min="13569" max="13569" width="10.54296875" style="22" customWidth="1"/>
    <col min="13570" max="13570" width="9.453125" style="22" customWidth="1"/>
    <col min="13571" max="13576" width="0" style="22" hidden="1" customWidth="1"/>
    <col min="13577" max="13822" width="8.54296875" style="22"/>
    <col min="13823" max="13823" width="36.54296875" style="22" customWidth="1"/>
    <col min="13824" max="13824" width="12.54296875" style="22" customWidth="1"/>
    <col min="13825" max="13825" width="10.54296875" style="22" customWidth="1"/>
    <col min="13826" max="13826" width="9.453125" style="22" customWidth="1"/>
    <col min="13827" max="13832" width="0" style="22" hidden="1" customWidth="1"/>
    <col min="13833" max="14078" width="8.54296875" style="22"/>
    <col min="14079" max="14079" width="36.54296875" style="22" customWidth="1"/>
    <col min="14080" max="14080" width="12.54296875" style="22" customWidth="1"/>
    <col min="14081" max="14081" width="10.54296875" style="22" customWidth="1"/>
    <col min="14082" max="14082" width="9.453125" style="22" customWidth="1"/>
    <col min="14083" max="14088" width="0" style="22" hidden="1" customWidth="1"/>
    <col min="14089" max="14334" width="8.54296875" style="22"/>
    <col min="14335" max="14335" width="36.54296875" style="22" customWidth="1"/>
    <col min="14336" max="14336" width="12.54296875" style="22" customWidth="1"/>
    <col min="14337" max="14337" width="10.54296875" style="22" customWidth="1"/>
    <col min="14338" max="14338" width="9.453125" style="22" customWidth="1"/>
    <col min="14339" max="14344" width="0" style="22" hidden="1" customWidth="1"/>
    <col min="14345" max="14590" width="8.54296875" style="22"/>
    <col min="14591" max="14591" width="36.54296875" style="22" customWidth="1"/>
    <col min="14592" max="14592" width="12.54296875" style="22" customWidth="1"/>
    <col min="14593" max="14593" width="10.54296875" style="22" customWidth="1"/>
    <col min="14594" max="14594" width="9.453125" style="22" customWidth="1"/>
    <col min="14595" max="14600" width="0" style="22" hidden="1" customWidth="1"/>
    <col min="14601" max="14846" width="8.54296875" style="22"/>
    <col min="14847" max="14847" width="36.54296875" style="22" customWidth="1"/>
    <col min="14848" max="14848" width="12.54296875" style="22" customWidth="1"/>
    <col min="14849" max="14849" width="10.54296875" style="22" customWidth="1"/>
    <col min="14850" max="14850" width="9.453125" style="22" customWidth="1"/>
    <col min="14851" max="14856" width="0" style="22" hidden="1" customWidth="1"/>
    <col min="14857" max="15102" width="8.54296875" style="22"/>
    <col min="15103" max="15103" width="36.54296875" style="22" customWidth="1"/>
    <col min="15104" max="15104" width="12.54296875" style="22" customWidth="1"/>
    <col min="15105" max="15105" width="10.54296875" style="22" customWidth="1"/>
    <col min="15106" max="15106" width="9.453125" style="22" customWidth="1"/>
    <col min="15107" max="15112" width="0" style="22" hidden="1" customWidth="1"/>
    <col min="15113" max="15358" width="8.54296875" style="22"/>
    <col min="15359" max="15359" width="36.54296875" style="22" customWidth="1"/>
    <col min="15360" max="15360" width="12.54296875" style="22" customWidth="1"/>
    <col min="15361" max="15361" width="10.54296875" style="22" customWidth="1"/>
    <col min="15362" max="15362" width="9.453125" style="22" customWidth="1"/>
    <col min="15363" max="15368" width="0" style="22" hidden="1" customWidth="1"/>
    <col min="15369" max="15614" width="8.54296875" style="22"/>
    <col min="15615" max="15615" width="36.54296875" style="22" customWidth="1"/>
    <col min="15616" max="15616" width="12.54296875" style="22" customWidth="1"/>
    <col min="15617" max="15617" width="10.54296875" style="22" customWidth="1"/>
    <col min="15618" max="15618" width="9.453125" style="22" customWidth="1"/>
    <col min="15619" max="15624" width="0" style="22" hidden="1" customWidth="1"/>
    <col min="15625" max="15870" width="8.54296875" style="22"/>
    <col min="15871" max="15871" width="36.54296875" style="22" customWidth="1"/>
    <col min="15872" max="15872" width="12.54296875" style="22" customWidth="1"/>
    <col min="15873" max="15873" width="10.54296875" style="22" customWidth="1"/>
    <col min="15874" max="15874" width="9.453125" style="22" customWidth="1"/>
    <col min="15875" max="15880" width="0" style="22" hidden="1" customWidth="1"/>
    <col min="15881" max="16126" width="8.54296875" style="22"/>
    <col min="16127" max="16127" width="36.54296875" style="22" customWidth="1"/>
    <col min="16128" max="16128" width="12.54296875" style="22" customWidth="1"/>
    <col min="16129" max="16129" width="10.54296875" style="22" customWidth="1"/>
    <col min="16130" max="16130" width="9.453125" style="22" customWidth="1"/>
    <col min="16131" max="16136" width="0" style="22" hidden="1" customWidth="1"/>
    <col min="16137" max="16381" width="8.54296875" style="22"/>
    <col min="16382" max="16384" width="8.54296875" style="22" customWidth="1"/>
  </cols>
  <sheetData>
    <row r="1" spans="1:17" ht="28">
      <c r="A1" s="175" t="s">
        <v>0</v>
      </c>
      <c r="B1" s="175"/>
      <c r="O1" s="69" t="s">
        <v>1</v>
      </c>
      <c r="P1" s="63"/>
    </row>
    <row r="2" spans="1:17" ht="36.65" customHeight="1">
      <c r="B2" s="293" t="s">
        <v>2</v>
      </c>
      <c r="C2" s="293"/>
      <c r="D2" s="293"/>
      <c r="E2" s="293"/>
      <c r="F2" s="293"/>
      <c r="G2" s="293"/>
      <c r="H2" s="293"/>
      <c r="I2" s="293"/>
      <c r="J2" s="293"/>
      <c r="K2" s="293"/>
      <c r="L2" s="293"/>
      <c r="O2" s="145"/>
      <c r="P2" s="185" t="s">
        <v>3</v>
      </c>
    </row>
    <row r="3" spans="1:17" ht="28">
      <c r="A3" s="175"/>
      <c r="B3" s="175"/>
      <c r="O3" s="208"/>
      <c r="P3" s="185" t="s">
        <v>4</v>
      </c>
    </row>
    <row r="4" spans="1:17" s="190" customFormat="1" ht="27" customHeight="1">
      <c r="B4" s="225"/>
      <c r="C4" s="225"/>
      <c r="D4" s="226" t="s">
        <v>5</v>
      </c>
      <c r="F4" s="228"/>
      <c r="G4" s="227" t="s">
        <v>6</v>
      </c>
      <c r="H4" s="227"/>
      <c r="I4" s="225"/>
      <c r="J4" s="225"/>
      <c r="K4" s="225"/>
      <c r="L4" s="225"/>
      <c r="O4" s="210"/>
      <c r="P4" s="185" t="s">
        <v>7</v>
      </c>
    </row>
    <row r="5" spans="1:17" s="190" customFormat="1" ht="30.65" customHeight="1">
      <c r="B5" s="225"/>
      <c r="C5" s="225"/>
      <c r="D5" s="226" t="s">
        <v>8</v>
      </c>
      <c r="F5" s="229"/>
      <c r="G5" s="227" t="s">
        <v>9</v>
      </c>
      <c r="H5" s="227"/>
      <c r="I5" s="225"/>
      <c r="J5" s="225"/>
      <c r="K5" s="225"/>
      <c r="L5" s="225"/>
      <c r="O5" s="79"/>
      <c r="P5" s="185" t="s">
        <v>10</v>
      </c>
    </row>
    <row r="6" spans="1:17" s="190" customFormat="1" ht="9.65" customHeight="1">
      <c r="B6" s="193"/>
      <c r="C6" s="193"/>
      <c r="D6" s="193"/>
      <c r="E6" s="194"/>
      <c r="F6" s="195"/>
      <c r="G6" s="196"/>
      <c r="H6" s="196"/>
      <c r="I6" s="197"/>
      <c r="J6" s="198"/>
      <c r="K6" s="198"/>
      <c r="L6" s="198"/>
    </row>
    <row r="7" spans="1:17" s="190" customFormat="1" ht="12" customHeight="1">
      <c r="B7" s="191"/>
      <c r="C7" s="192"/>
      <c r="D7" s="287"/>
      <c r="E7" s="288"/>
      <c r="F7" s="288"/>
      <c r="G7" s="288"/>
      <c r="H7" s="289"/>
      <c r="I7" s="290"/>
      <c r="J7" s="291"/>
      <c r="K7" s="291"/>
      <c r="L7" s="292"/>
    </row>
    <row r="8" spans="1:17" s="190" customFormat="1" ht="91">
      <c r="B8" s="219" t="s">
        <v>11</v>
      </c>
      <c r="C8" s="219"/>
      <c r="D8" s="219" t="s">
        <v>12</v>
      </c>
      <c r="E8" s="219"/>
      <c r="F8" s="219" t="s">
        <v>13</v>
      </c>
      <c r="G8" s="219" t="s">
        <v>14</v>
      </c>
      <c r="H8" s="219" t="s">
        <v>15</v>
      </c>
      <c r="I8" s="220"/>
      <c r="J8" s="220" t="s">
        <v>16</v>
      </c>
      <c r="K8" s="220" t="s">
        <v>17</v>
      </c>
      <c r="L8" s="220" t="s">
        <v>18</v>
      </c>
      <c r="M8" s="220" t="s">
        <v>19</v>
      </c>
    </row>
    <row r="9" spans="1:17" s="190" customFormat="1" ht="26">
      <c r="B9" s="221"/>
      <c r="C9" s="221"/>
      <c r="D9" s="221" t="s">
        <v>20</v>
      </c>
      <c r="E9" s="221"/>
      <c r="F9" s="221" t="s">
        <v>21</v>
      </c>
      <c r="G9" s="221" t="s">
        <v>22</v>
      </c>
      <c r="H9" s="221"/>
      <c r="I9" s="222"/>
      <c r="J9" s="222" t="s">
        <v>23</v>
      </c>
      <c r="K9" s="222" t="s">
        <v>23</v>
      </c>
      <c r="L9" s="222" t="s">
        <v>23</v>
      </c>
      <c r="M9" s="222" t="s">
        <v>23</v>
      </c>
      <c r="N9" s="22"/>
      <c r="O9" s="22"/>
      <c r="P9" s="22"/>
      <c r="Q9" s="22"/>
    </row>
    <row r="10" spans="1:17" s="190" customFormat="1" ht="26.5" customHeight="1">
      <c r="B10" s="211" t="s">
        <v>24</v>
      </c>
      <c r="C10" s="212"/>
      <c r="D10" s="213">
        <v>35</v>
      </c>
      <c r="E10" s="214"/>
      <c r="F10" s="215">
        <v>30000</v>
      </c>
      <c r="G10" s="216">
        <v>0.05</v>
      </c>
      <c r="H10" s="217" t="s">
        <v>25</v>
      </c>
      <c r="I10" s="218"/>
      <c r="J10" s="218">
        <f>IF(F10&lt;5000,0,((F10-5000)*15%))</f>
        <v>3750</v>
      </c>
      <c r="K10" s="218">
        <f>IF(G10=0,0,(G10*F10))</f>
        <v>1500</v>
      </c>
      <c r="L10" s="218">
        <f>(F10+J10+K10)</f>
        <v>35250</v>
      </c>
      <c r="M10" s="218">
        <f>L10/12</f>
        <v>2937.5</v>
      </c>
      <c r="N10" s="22"/>
      <c r="O10" s="22"/>
      <c r="P10" s="22"/>
      <c r="Q10" s="22"/>
    </row>
    <row r="11" spans="1:17" s="190" customFormat="1" ht="16.5" customHeight="1">
      <c r="B11" s="199"/>
      <c r="C11" s="200"/>
      <c r="D11" s="201"/>
      <c r="E11" s="202"/>
      <c r="F11" s="203"/>
      <c r="G11" s="204"/>
      <c r="H11" s="205"/>
      <c r="I11" s="206"/>
      <c r="J11" s="206"/>
      <c r="K11" s="206"/>
      <c r="L11" s="206"/>
      <c r="M11" s="206"/>
      <c r="N11" s="22"/>
      <c r="O11" s="22"/>
      <c r="P11" s="22"/>
      <c r="Q11" s="22"/>
    </row>
    <row r="12" spans="1:17" s="190" customFormat="1" ht="26.25" customHeight="1">
      <c r="B12" s="230"/>
      <c r="C12" s="230"/>
      <c r="D12" s="231"/>
      <c r="E12" s="232"/>
      <c r="F12" s="233"/>
      <c r="G12" s="229"/>
      <c r="H12" s="234"/>
      <c r="I12" s="206"/>
      <c r="J12" s="223">
        <f>IF(F12&lt;$F$4,0,((F12-$F$4)*$F$5))</f>
        <v>0</v>
      </c>
      <c r="K12" s="223">
        <f t="shared" ref="K12:K24" si="0">IF(G12=0,0,(G12*F12))</f>
        <v>0</v>
      </c>
      <c r="L12" s="223">
        <f t="shared" ref="L12:L24" si="1">(F12+J12+K12)</f>
        <v>0</v>
      </c>
      <c r="M12" s="223">
        <f>L12/12</f>
        <v>0</v>
      </c>
      <c r="N12" s="22"/>
      <c r="O12" s="22"/>
      <c r="P12" s="22"/>
      <c r="Q12" s="22"/>
    </row>
    <row r="13" spans="1:17" ht="14.5">
      <c r="A13" s="190"/>
      <c r="B13" s="230"/>
      <c r="C13" s="230"/>
      <c r="D13" s="231"/>
      <c r="E13" s="232"/>
      <c r="F13" s="233"/>
      <c r="G13" s="229"/>
      <c r="H13" s="234"/>
      <c r="I13" s="206"/>
      <c r="J13" s="223">
        <f t="shared" ref="J13:J24" si="2">IF(F13&lt;$F$4,0,((F13-$F$4)*$F$5))</f>
        <v>0</v>
      </c>
      <c r="K13" s="223">
        <f t="shared" si="0"/>
        <v>0</v>
      </c>
      <c r="L13" s="223">
        <f t="shared" si="1"/>
        <v>0</v>
      </c>
      <c r="M13" s="223">
        <f t="shared" ref="M13:M24" si="3">L13/12</f>
        <v>0</v>
      </c>
    </row>
    <row r="14" spans="1:17" ht="14.5">
      <c r="B14" s="230"/>
      <c r="C14" s="230"/>
      <c r="D14" s="231"/>
      <c r="E14" s="232"/>
      <c r="F14" s="233"/>
      <c r="G14" s="229"/>
      <c r="H14" s="234"/>
      <c r="I14" s="206"/>
      <c r="J14" s="223">
        <f t="shared" si="2"/>
        <v>0</v>
      </c>
      <c r="K14" s="223">
        <f t="shared" si="0"/>
        <v>0</v>
      </c>
      <c r="L14" s="223">
        <f t="shared" si="1"/>
        <v>0</v>
      </c>
      <c r="M14" s="223">
        <f t="shared" si="3"/>
        <v>0</v>
      </c>
    </row>
    <row r="15" spans="1:17" ht="14.5">
      <c r="A15" s="182"/>
      <c r="B15" s="230"/>
      <c r="C15" s="230"/>
      <c r="D15" s="231"/>
      <c r="E15" s="232"/>
      <c r="F15" s="233"/>
      <c r="G15" s="229"/>
      <c r="H15" s="234"/>
      <c r="I15" s="206"/>
      <c r="J15" s="223">
        <f t="shared" si="2"/>
        <v>0</v>
      </c>
      <c r="K15" s="223">
        <f t="shared" si="0"/>
        <v>0</v>
      </c>
      <c r="L15" s="223">
        <f t="shared" si="1"/>
        <v>0</v>
      </c>
      <c r="M15" s="223">
        <f t="shared" si="3"/>
        <v>0</v>
      </c>
    </row>
    <row r="16" spans="1:17" ht="14.5">
      <c r="B16" s="230"/>
      <c r="C16" s="230"/>
      <c r="D16" s="231"/>
      <c r="E16" s="232"/>
      <c r="F16" s="233"/>
      <c r="G16" s="229"/>
      <c r="H16" s="234"/>
      <c r="I16" s="206"/>
      <c r="J16" s="223">
        <f t="shared" si="2"/>
        <v>0</v>
      </c>
      <c r="K16" s="223">
        <f t="shared" si="0"/>
        <v>0</v>
      </c>
      <c r="L16" s="223">
        <f t="shared" si="1"/>
        <v>0</v>
      </c>
      <c r="M16" s="223">
        <f t="shared" si="3"/>
        <v>0</v>
      </c>
    </row>
    <row r="17" spans="2:13" ht="14.5">
      <c r="B17" s="230"/>
      <c r="C17" s="230"/>
      <c r="D17" s="231"/>
      <c r="E17" s="232"/>
      <c r="F17" s="233"/>
      <c r="G17" s="229"/>
      <c r="H17" s="234"/>
      <c r="I17" s="206"/>
      <c r="J17" s="223">
        <f t="shared" si="2"/>
        <v>0</v>
      </c>
      <c r="K17" s="223">
        <f t="shared" si="0"/>
        <v>0</v>
      </c>
      <c r="L17" s="223">
        <f t="shared" si="1"/>
        <v>0</v>
      </c>
      <c r="M17" s="223">
        <f t="shared" si="3"/>
        <v>0</v>
      </c>
    </row>
    <row r="18" spans="2:13" ht="14.5">
      <c r="B18" s="230"/>
      <c r="C18" s="230"/>
      <c r="D18" s="231"/>
      <c r="E18" s="232"/>
      <c r="F18" s="233"/>
      <c r="G18" s="229"/>
      <c r="H18" s="234"/>
      <c r="I18" s="206"/>
      <c r="J18" s="223">
        <f t="shared" si="2"/>
        <v>0</v>
      </c>
      <c r="K18" s="223">
        <f t="shared" si="0"/>
        <v>0</v>
      </c>
      <c r="L18" s="223">
        <f t="shared" si="1"/>
        <v>0</v>
      </c>
      <c r="M18" s="223">
        <f t="shared" si="3"/>
        <v>0</v>
      </c>
    </row>
    <row r="19" spans="2:13" ht="14.5">
      <c r="B19" s="230"/>
      <c r="C19" s="230"/>
      <c r="D19" s="231"/>
      <c r="E19" s="232"/>
      <c r="F19" s="233"/>
      <c r="G19" s="229"/>
      <c r="H19" s="234"/>
      <c r="I19" s="206"/>
      <c r="J19" s="223">
        <f t="shared" si="2"/>
        <v>0</v>
      </c>
      <c r="K19" s="223">
        <f t="shared" si="0"/>
        <v>0</v>
      </c>
      <c r="L19" s="223">
        <f t="shared" si="1"/>
        <v>0</v>
      </c>
      <c r="M19" s="223">
        <f t="shared" si="3"/>
        <v>0</v>
      </c>
    </row>
    <row r="20" spans="2:13" ht="14.5">
      <c r="B20" s="230"/>
      <c r="C20" s="230"/>
      <c r="D20" s="231"/>
      <c r="E20" s="232"/>
      <c r="F20" s="233"/>
      <c r="G20" s="229"/>
      <c r="H20" s="234"/>
      <c r="I20" s="206"/>
      <c r="J20" s="223">
        <f t="shared" si="2"/>
        <v>0</v>
      </c>
      <c r="K20" s="223">
        <f t="shared" si="0"/>
        <v>0</v>
      </c>
      <c r="L20" s="223">
        <f t="shared" si="1"/>
        <v>0</v>
      </c>
      <c r="M20" s="223">
        <f t="shared" si="3"/>
        <v>0</v>
      </c>
    </row>
    <row r="21" spans="2:13" ht="14.5">
      <c r="B21" s="230"/>
      <c r="C21" s="230"/>
      <c r="D21" s="231"/>
      <c r="E21" s="232"/>
      <c r="F21" s="233"/>
      <c r="G21" s="229"/>
      <c r="H21" s="234"/>
      <c r="I21" s="206"/>
      <c r="J21" s="223">
        <f t="shared" si="2"/>
        <v>0</v>
      </c>
      <c r="K21" s="223">
        <f t="shared" si="0"/>
        <v>0</v>
      </c>
      <c r="L21" s="223">
        <f t="shared" si="1"/>
        <v>0</v>
      </c>
      <c r="M21" s="223">
        <f t="shared" si="3"/>
        <v>0</v>
      </c>
    </row>
    <row r="22" spans="2:13" ht="14.5">
      <c r="B22" s="230"/>
      <c r="C22" s="230"/>
      <c r="D22" s="231"/>
      <c r="E22" s="232"/>
      <c r="F22" s="233"/>
      <c r="G22" s="229"/>
      <c r="H22" s="234"/>
      <c r="I22" s="206"/>
      <c r="J22" s="223">
        <f t="shared" si="2"/>
        <v>0</v>
      </c>
      <c r="K22" s="223">
        <f t="shared" si="0"/>
        <v>0</v>
      </c>
      <c r="L22" s="223">
        <f t="shared" si="1"/>
        <v>0</v>
      </c>
      <c r="M22" s="223">
        <f t="shared" si="3"/>
        <v>0</v>
      </c>
    </row>
    <row r="23" spans="2:13" ht="14.5">
      <c r="B23" s="230"/>
      <c r="C23" s="230"/>
      <c r="D23" s="231"/>
      <c r="E23" s="232"/>
      <c r="F23" s="233"/>
      <c r="G23" s="229"/>
      <c r="H23" s="234"/>
      <c r="I23" s="206"/>
      <c r="J23" s="223">
        <f t="shared" si="2"/>
        <v>0</v>
      </c>
      <c r="K23" s="223">
        <f t="shared" si="0"/>
        <v>0</v>
      </c>
      <c r="L23" s="223">
        <f t="shared" si="1"/>
        <v>0</v>
      </c>
      <c r="M23" s="223">
        <f t="shared" si="3"/>
        <v>0</v>
      </c>
    </row>
    <row r="24" spans="2:13" ht="14.5">
      <c r="B24" s="230"/>
      <c r="C24" s="230"/>
      <c r="D24" s="231"/>
      <c r="E24" s="232"/>
      <c r="F24" s="233"/>
      <c r="G24" s="229"/>
      <c r="H24" s="234"/>
      <c r="I24" s="206"/>
      <c r="J24" s="223">
        <f t="shared" si="2"/>
        <v>0</v>
      </c>
      <c r="K24" s="223">
        <f t="shared" si="0"/>
        <v>0</v>
      </c>
      <c r="L24" s="223">
        <f t="shared" si="1"/>
        <v>0</v>
      </c>
      <c r="M24" s="223">
        <f t="shared" si="3"/>
        <v>0</v>
      </c>
    </row>
    <row r="25" spans="2:13" ht="13.5" thickBot="1">
      <c r="H25" s="207" t="s">
        <v>26</v>
      </c>
      <c r="J25" s="224">
        <f>SUM(J12:J24)</f>
        <v>0</v>
      </c>
      <c r="K25" s="224">
        <f t="shared" ref="K25:L25" si="4">SUM(K12:K24)</f>
        <v>0</v>
      </c>
      <c r="L25" s="224">
        <f t="shared" si="4"/>
        <v>0</v>
      </c>
      <c r="M25" s="224">
        <f>SUM(M12:M24)</f>
        <v>0</v>
      </c>
    </row>
    <row r="26" spans="2:13" ht="13" thickTop="1"/>
  </sheetData>
  <sheetProtection selectLockedCells="1"/>
  <mergeCells count="3">
    <mergeCell ref="D7:H7"/>
    <mergeCell ref="I7:L7"/>
    <mergeCell ref="B2:L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98C53-3C59-4FD7-AA69-C4983430BAC6}">
  <dimension ref="A1:AI175"/>
  <sheetViews>
    <sheetView tabSelected="1" zoomScale="80" zoomScaleNormal="80" zoomScaleSheetLayoutView="100" workbookViewId="0"/>
  </sheetViews>
  <sheetFormatPr defaultRowHeight="14"/>
  <cols>
    <col min="1" max="1" width="3.81640625" style="63" customWidth="1"/>
    <col min="2" max="2" width="33.453125" style="66" customWidth="1"/>
    <col min="3" max="3" width="28.81640625" style="66" customWidth="1"/>
    <col min="4" max="6" width="28.54296875" style="66" customWidth="1"/>
    <col min="7" max="7" width="26.54296875" style="66" customWidth="1"/>
    <col min="8" max="8" width="28.453125" style="66" customWidth="1"/>
    <col min="9" max="9" width="6" style="66" customWidth="1"/>
    <col min="10" max="10" width="37.54296875" style="66" customWidth="1"/>
    <col min="11" max="11" width="5.1796875" style="62" customWidth="1"/>
    <col min="12" max="12" width="8.81640625" style="62" customWidth="1"/>
    <col min="13" max="13" width="33.453125" style="63" customWidth="1"/>
    <col min="14" max="14" width="21" style="63" customWidth="1"/>
    <col min="15" max="15" width="18.453125" style="63" customWidth="1"/>
    <col min="16" max="17" width="9.54296875" style="63" customWidth="1"/>
    <col min="18" max="18" width="19.54296875" style="63" customWidth="1"/>
    <col min="19" max="35" width="9.54296875" style="63" customWidth="1"/>
    <col min="36" max="36" width="9.54296875" style="66" customWidth="1"/>
    <col min="37" max="255" width="8.81640625" style="66"/>
    <col min="256" max="256" width="1.54296875" style="66" customWidth="1"/>
    <col min="257" max="257" width="29.453125" style="66" customWidth="1"/>
    <col min="258" max="258" width="18.81640625" style="66" customWidth="1"/>
    <col min="259" max="259" width="26.54296875" style="66" customWidth="1"/>
    <col min="260" max="260" width="22.81640625" style="66" customWidth="1"/>
    <col min="261" max="261" width="25.54296875" style="66" customWidth="1"/>
    <col min="262" max="262" width="31.453125" style="66" customWidth="1"/>
    <col min="263" max="263" width="30.81640625" style="66" customWidth="1"/>
    <col min="264" max="264" width="17.1796875" style="66" customWidth="1"/>
    <col min="265" max="265" width="2.1796875" style="66" customWidth="1"/>
    <col min="266" max="266" width="24" style="66" customWidth="1"/>
    <col min="267" max="267" width="21.1796875" style="66" customWidth="1"/>
    <col min="268" max="268" width="18.81640625" style="66" customWidth="1"/>
    <col min="269" max="269" width="16.1796875" style="66" customWidth="1"/>
    <col min="270" max="270" width="18.453125" style="66" customWidth="1"/>
    <col min="271" max="271" width="16.1796875" style="66" bestFit="1" customWidth="1"/>
    <col min="272" max="273" width="8.81640625" style="66"/>
    <col min="274" max="274" width="17.1796875" style="66" customWidth="1"/>
    <col min="275" max="511" width="8.81640625" style="66"/>
    <col min="512" max="512" width="1.54296875" style="66" customWidth="1"/>
    <col min="513" max="513" width="29.453125" style="66" customWidth="1"/>
    <col min="514" max="514" width="18.81640625" style="66" customWidth="1"/>
    <col min="515" max="515" width="26.54296875" style="66" customWidth="1"/>
    <col min="516" max="516" width="22.81640625" style="66" customWidth="1"/>
    <col min="517" max="517" width="25.54296875" style="66" customWidth="1"/>
    <col min="518" max="518" width="31.453125" style="66" customWidth="1"/>
    <col min="519" max="519" width="30.81640625" style="66" customWidth="1"/>
    <col min="520" max="520" width="17.1796875" style="66" customWidth="1"/>
    <col min="521" max="521" width="2.1796875" style="66" customWidth="1"/>
    <col min="522" max="522" width="24" style="66" customWidth="1"/>
    <col min="523" max="523" width="21.1796875" style="66" customWidth="1"/>
    <col min="524" max="524" width="18.81640625" style="66" customWidth="1"/>
    <col min="525" max="525" width="16.1796875" style="66" customWidth="1"/>
    <col min="526" max="526" width="18.453125" style="66" customWidth="1"/>
    <col min="527" max="527" width="16.1796875" style="66" bestFit="1" customWidth="1"/>
    <col min="528" max="529" width="8.81640625" style="66"/>
    <col min="530" max="530" width="17.1796875" style="66" customWidth="1"/>
    <col min="531" max="767" width="8.81640625" style="66"/>
    <col min="768" max="768" width="1.54296875" style="66" customWidth="1"/>
    <col min="769" max="769" width="29.453125" style="66" customWidth="1"/>
    <col min="770" max="770" width="18.81640625" style="66" customWidth="1"/>
    <col min="771" max="771" width="26.54296875" style="66" customWidth="1"/>
    <col min="772" max="772" width="22.81640625" style="66" customWidth="1"/>
    <col min="773" max="773" width="25.54296875" style="66" customWidth="1"/>
    <col min="774" max="774" width="31.453125" style="66" customWidth="1"/>
    <col min="775" max="775" width="30.81640625" style="66" customWidth="1"/>
    <col min="776" max="776" width="17.1796875" style="66" customWidth="1"/>
    <col min="777" max="777" width="2.1796875" style="66" customWidth="1"/>
    <col min="778" max="778" width="24" style="66" customWidth="1"/>
    <col min="779" max="779" width="21.1796875" style="66" customWidth="1"/>
    <col min="780" max="780" width="18.81640625" style="66" customWidth="1"/>
    <col min="781" max="781" width="16.1796875" style="66" customWidth="1"/>
    <col min="782" max="782" width="18.453125" style="66" customWidth="1"/>
    <col min="783" max="783" width="16.1796875" style="66" bestFit="1" customWidth="1"/>
    <col min="784" max="785" width="8.81640625" style="66"/>
    <col min="786" max="786" width="17.1796875" style="66" customWidth="1"/>
    <col min="787" max="1023" width="8.81640625" style="66"/>
    <col min="1024" max="1024" width="1.54296875" style="66" customWidth="1"/>
    <col min="1025" max="1025" width="29.453125" style="66" customWidth="1"/>
    <col min="1026" max="1026" width="18.81640625" style="66" customWidth="1"/>
    <col min="1027" max="1027" width="26.54296875" style="66" customWidth="1"/>
    <col min="1028" max="1028" width="22.81640625" style="66" customWidth="1"/>
    <col min="1029" max="1029" width="25.54296875" style="66" customWidth="1"/>
    <col min="1030" max="1030" width="31.453125" style="66" customWidth="1"/>
    <col min="1031" max="1031" width="30.81640625" style="66" customWidth="1"/>
    <col min="1032" max="1032" width="17.1796875" style="66" customWidth="1"/>
    <col min="1033" max="1033" width="2.1796875" style="66" customWidth="1"/>
    <col min="1034" max="1034" width="24" style="66" customWidth="1"/>
    <col min="1035" max="1035" width="21.1796875" style="66" customWidth="1"/>
    <col min="1036" max="1036" width="18.81640625" style="66" customWidth="1"/>
    <col min="1037" max="1037" width="16.1796875" style="66" customWidth="1"/>
    <col min="1038" max="1038" width="18.453125" style="66" customWidth="1"/>
    <col min="1039" max="1039" width="16.1796875" style="66" bestFit="1" customWidth="1"/>
    <col min="1040" max="1041" width="8.81640625" style="66"/>
    <col min="1042" max="1042" width="17.1796875" style="66" customWidth="1"/>
    <col min="1043" max="1279" width="8.81640625" style="66"/>
    <col min="1280" max="1280" width="1.54296875" style="66" customWidth="1"/>
    <col min="1281" max="1281" width="29.453125" style="66" customWidth="1"/>
    <col min="1282" max="1282" width="18.81640625" style="66" customWidth="1"/>
    <col min="1283" max="1283" width="26.54296875" style="66" customWidth="1"/>
    <col min="1284" max="1284" width="22.81640625" style="66" customWidth="1"/>
    <col min="1285" max="1285" width="25.54296875" style="66" customWidth="1"/>
    <col min="1286" max="1286" width="31.453125" style="66" customWidth="1"/>
    <col min="1287" max="1287" width="30.81640625" style="66" customWidth="1"/>
    <col min="1288" max="1288" width="17.1796875" style="66" customWidth="1"/>
    <col min="1289" max="1289" width="2.1796875" style="66" customWidth="1"/>
    <col min="1290" max="1290" width="24" style="66" customWidth="1"/>
    <col min="1291" max="1291" width="21.1796875" style="66" customWidth="1"/>
    <col min="1292" max="1292" width="18.81640625" style="66" customWidth="1"/>
    <col min="1293" max="1293" width="16.1796875" style="66" customWidth="1"/>
    <col min="1294" max="1294" width="18.453125" style="66" customWidth="1"/>
    <col min="1295" max="1295" width="16.1796875" style="66" bestFit="1" customWidth="1"/>
    <col min="1296" max="1297" width="8.81640625" style="66"/>
    <col min="1298" max="1298" width="17.1796875" style="66" customWidth="1"/>
    <col min="1299" max="1535" width="8.81640625" style="66"/>
    <col min="1536" max="1536" width="1.54296875" style="66" customWidth="1"/>
    <col min="1537" max="1537" width="29.453125" style="66" customWidth="1"/>
    <col min="1538" max="1538" width="18.81640625" style="66" customWidth="1"/>
    <col min="1539" max="1539" width="26.54296875" style="66" customWidth="1"/>
    <col min="1540" max="1540" width="22.81640625" style="66" customWidth="1"/>
    <col min="1541" max="1541" width="25.54296875" style="66" customWidth="1"/>
    <col min="1542" max="1542" width="31.453125" style="66" customWidth="1"/>
    <col min="1543" max="1543" width="30.81640625" style="66" customWidth="1"/>
    <col min="1544" max="1544" width="17.1796875" style="66" customWidth="1"/>
    <col min="1545" max="1545" width="2.1796875" style="66" customWidth="1"/>
    <col min="1546" max="1546" width="24" style="66" customWidth="1"/>
    <col min="1547" max="1547" width="21.1796875" style="66" customWidth="1"/>
    <col min="1548" max="1548" width="18.81640625" style="66" customWidth="1"/>
    <col min="1549" max="1549" width="16.1796875" style="66" customWidth="1"/>
    <col min="1550" max="1550" width="18.453125" style="66" customWidth="1"/>
    <col min="1551" max="1551" width="16.1796875" style="66" bestFit="1" customWidth="1"/>
    <col min="1552" max="1553" width="8.81640625" style="66"/>
    <col min="1554" max="1554" width="17.1796875" style="66" customWidth="1"/>
    <col min="1555" max="1791" width="8.81640625" style="66"/>
    <col min="1792" max="1792" width="1.54296875" style="66" customWidth="1"/>
    <col min="1793" max="1793" width="29.453125" style="66" customWidth="1"/>
    <col min="1794" max="1794" width="18.81640625" style="66" customWidth="1"/>
    <col min="1795" max="1795" width="26.54296875" style="66" customWidth="1"/>
    <col min="1796" max="1796" width="22.81640625" style="66" customWidth="1"/>
    <col min="1797" max="1797" width="25.54296875" style="66" customWidth="1"/>
    <col min="1798" max="1798" width="31.453125" style="66" customWidth="1"/>
    <col min="1799" max="1799" width="30.81640625" style="66" customWidth="1"/>
    <col min="1800" max="1800" width="17.1796875" style="66" customWidth="1"/>
    <col min="1801" max="1801" width="2.1796875" style="66" customWidth="1"/>
    <col min="1802" max="1802" width="24" style="66" customWidth="1"/>
    <col min="1803" max="1803" width="21.1796875" style="66" customWidth="1"/>
    <col min="1804" max="1804" width="18.81640625" style="66" customWidth="1"/>
    <col min="1805" max="1805" width="16.1796875" style="66" customWidth="1"/>
    <col min="1806" max="1806" width="18.453125" style="66" customWidth="1"/>
    <col min="1807" max="1807" width="16.1796875" style="66" bestFit="1" customWidth="1"/>
    <col min="1808" max="1809" width="8.81640625" style="66"/>
    <col min="1810" max="1810" width="17.1796875" style="66" customWidth="1"/>
    <col min="1811" max="2047" width="8.81640625" style="66"/>
    <col min="2048" max="2048" width="1.54296875" style="66" customWidth="1"/>
    <col min="2049" max="2049" width="29.453125" style="66" customWidth="1"/>
    <col min="2050" max="2050" width="18.81640625" style="66" customWidth="1"/>
    <col min="2051" max="2051" width="26.54296875" style="66" customWidth="1"/>
    <col min="2052" max="2052" width="22.81640625" style="66" customWidth="1"/>
    <col min="2053" max="2053" width="25.54296875" style="66" customWidth="1"/>
    <col min="2054" max="2054" width="31.453125" style="66" customWidth="1"/>
    <col min="2055" max="2055" width="30.81640625" style="66" customWidth="1"/>
    <col min="2056" max="2056" width="17.1796875" style="66" customWidth="1"/>
    <col min="2057" max="2057" width="2.1796875" style="66" customWidth="1"/>
    <col min="2058" max="2058" width="24" style="66" customWidth="1"/>
    <col min="2059" max="2059" width="21.1796875" style="66" customWidth="1"/>
    <col min="2060" max="2060" width="18.81640625" style="66" customWidth="1"/>
    <col min="2061" max="2061" width="16.1796875" style="66" customWidth="1"/>
    <col min="2062" max="2062" width="18.453125" style="66" customWidth="1"/>
    <col min="2063" max="2063" width="16.1796875" style="66" bestFit="1" customWidth="1"/>
    <col min="2064" max="2065" width="8.81640625" style="66"/>
    <col min="2066" max="2066" width="17.1796875" style="66" customWidth="1"/>
    <col min="2067" max="2303" width="8.81640625" style="66"/>
    <col min="2304" max="2304" width="1.54296875" style="66" customWidth="1"/>
    <col min="2305" max="2305" width="29.453125" style="66" customWidth="1"/>
    <col min="2306" max="2306" width="18.81640625" style="66" customWidth="1"/>
    <col min="2307" max="2307" width="26.54296875" style="66" customWidth="1"/>
    <col min="2308" max="2308" width="22.81640625" style="66" customWidth="1"/>
    <col min="2309" max="2309" width="25.54296875" style="66" customWidth="1"/>
    <col min="2310" max="2310" width="31.453125" style="66" customWidth="1"/>
    <col min="2311" max="2311" width="30.81640625" style="66" customWidth="1"/>
    <col min="2312" max="2312" width="17.1796875" style="66" customWidth="1"/>
    <col min="2313" max="2313" width="2.1796875" style="66" customWidth="1"/>
    <col min="2314" max="2314" width="24" style="66" customWidth="1"/>
    <col min="2315" max="2315" width="21.1796875" style="66" customWidth="1"/>
    <col min="2316" max="2316" width="18.81640625" style="66" customWidth="1"/>
    <col min="2317" max="2317" width="16.1796875" style="66" customWidth="1"/>
    <col min="2318" max="2318" width="18.453125" style="66" customWidth="1"/>
    <col min="2319" max="2319" width="16.1796875" style="66" bestFit="1" customWidth="1"/>
    <col min="2320" max="2321" width="8.81640625" style="66"/>
    <col min="2322" max="2322" width="17.1796875" style="66" customWidth="1"/>
    <col min="2323" max="2559" width="8.81640625" style="66"/>
    <col min="2560" max="2560" width="1.54296875" style="66" customWidth="1"/>
    <col min="2561" max="2561" width="29.453125" style="66" customWidth="1"/>
    <col min="2562" max="2562" width="18.81640625" style="66" customWidth="1"/>
    <col min="2563" max="2563" width="26.54296875" style="66" customWidth="1"/>
    <col min="2564" max="2564" width="22.81640625" style="66" customWidth="1"/>
    <col min="2565" max="2565" width="25.54296875" style="66" customWidth="1"/>
    <col min="2566" max="2566" width="31.453125" style="66" customWidth="1"/>
    <col min="2567" max="2567" width="30.81640625" style="66" customWidth="1"/>
    <col min="2568" max="2568" width="17.1796875" style="66" customWidth="1"/>
    <col min="2569" max="2569" width="2.1796875" style="66" customWidth="1"/>
    <col min="2570" max="2570" width="24" style="66" customWidth="1"/>
    <col min="2571" max="2571" width="21.1796875" style="66" customWidth="1"/>
    <col min="2572" max="2572" width="18.81640625" style="66" customWidth="1"/>
    <col min="2573" max="2573" width="16.1796875" style="66" customWidth="1"/>
    <col min="2574" max="2574" width="18.453125" style="66" customWidth="1"/>
    <col min="2575" max="2575" width="16.1796875" style="66" bestFit="1" customWidth="1"/>
    <col min="2576" max="2577" width="8.81640625" style="66"/>
    <col min="2578" max="2578" width="17.1796875" style="66" customWidth="1"/>
    <col min="2579" max="2815" width="8.81640625" style="66"/>
    <col min="2816" max="2816" width="1.54296875" style="66" customWidth="1"/>
    <col min="2817" max="2817" width="29.453125" style="66" customWidth="1"/>
    <col min="2818" max="2818" width="18.81640625" style="66" customWidth="1"/>
    <col min="2819" max="2819" width="26.54296875" style="66" customWidth="1"/>
    <col min="2820" max="2820" width="22.81640625" style="66" customWidth="1"/>
    <col min="2821" max="2821" width="25.54296875" style="66" customWidth="1"/>
    <col min="2822" max="2822" width="31.453125" style="66" customWidth="1"/>
    <col min="2823" max="2823" width="30.81640625" style="66" customWidth="1"/>
    <col min="2824" max="2824" width="17.1796875" style="66" customWidth="1"/>
    <col min="2825" max="2825" width="2.1796875" style="66" customWidth="1"/>
    <col min="2826" max="2826" width="24" style="66" customWidth="1"/>
    <col min="2827" max="2827" width="21.1796875" style="66" customWidth="1"/>
    <col min="2828" max="2828" width="18.81640625" style="66" customWidth="1"/>
    <col min="2829" max="2829" width="16.1796875" style="66" customWidth="1"/>
    <col min="2830" max="2830" width="18.453125" style="66" customWidth="1"/>
    <col min="2831" max="2831" width="16.1796875" style="66" bestFit="1" customWidth="1"/>
    <col min="2832" max="2833" width="8.81640625" style="66"/>
    <col min="2834" max="2834" width="17.1796875" style="66" customWidth="1"/>
    <col min="2835" max="3071" width="8.81640625" style="66"/>
    <col min="3072" max="3072" width="1.54296875" style="66" customWidth="1"/>
    <col min="3073" max="3073" width="29.453125" style="66" customWidth="1"/>
    <col min="3074" max="3074" width="18.81640625" style="66" customWidth="1"/>
    <col min="3075" max="3075" width="26.54296875" style="66" customWidth="1"/>
    <col min="3076" max="3076" width="22.81640625" style="66" customWidth="1"/>
    <col min="3077" max="3077" width="25.54296875" style="66" customWidth="1"/>
    <col min="3078" max="3078" width="31.453125" style="66" customWidth="1"/>
    <col min="3079" max="3079" width="30.81640625" style="66" customWidth="1"/>
    <col min="3080" max="3080" width="17.1796875" style="66" customWidth="1"/>
    <col min="3081" max="3081" width="2.1796875" style="66" customWidth="1"/>
    <col min="3082" max="3082" width="24" style="66" customWidth="1"/>
    <col min="3083" max="3083" width="21.1796875" style="66" customWidth="1"/>
    <col min="3084" max="3084" width="18.81640625" style="66" customWidth="1"/>
    <col min="3085" max="3085" width="16.1796875" style="66" customWidth="1"/>
    <col min="3086" max="3086" width="18.453125" style="66" customWidth="1"/>
    <col min="3087" max="3087" width="16.1796875" style="66" bestFit="1" customWidth="1"/>
    <col min="3088" max="3089" width="8.81640625" style="66"/>
    <col min="3090" max="3090" width="17.1796875" style="66" customWidth="1"/>
    <col min="3091" max="3327" width="8.81640625" style="66"/>
    <col min="3328" max="3328" width="1.54296875" style="66" customWidth="1"/>
    <col min="3329" max="3329" width="29.453125" style="66" customWidth="1"/>
    <col min="3330" max="3330" width="18.81640625" style="66" customWidth="1"/>
    <col min="3331" max="3331" width="26.54296875" style="66" customWidth="1"/>
    <col min="3332" max="3332" width="22.81640625" style="66" customWidth="1"/>
    <col min="3333" max="3333" width="25.54296875" style="66" customWidth="1"/>
    <col min="3334" max="3334" width="31.453125" style="66" customWidth="1"/>
    <col min="3335" max="3335" width="30.81640625" style="66" customWidth="1"/>
    <col min="3336" max="3336" width="17.1796875" style="66" customWidth="1"/>
    <col min="3337" max="3337" width="2.1796875" style="66" customWidth="1"/>
    <col min="3338" max="3338" width="24" style="66" customWidth="1"/>
    <col min="3339" max="3339" width="21.1796875" style="66" customWidth="1"/>
    <col min="3340" max="3340" width="18.81640625" style="66" customWidth="1"/>
    <col min="3341" max="3341" width="16.1796875" style="66" customWidth="1"/>
    <col min="3342" max="3342" width="18.453125" style="66" customWidth="1"/>
    <col min="3343" max="3343" width="16.1796875" style="66" bestFit="1" customWidth="1"/>
    <col min="3344" max="3345" width="8.81640625" style="66"/>
    <col min="3346" max="3346" width="17.1796875" style="66" customWidth="1"/>
    <col min="3347" max="3583" width="8.81640625" style="66"/>
    <col min="3584" max="3584" width="1.54296875" style="66" customWidth="1"/>
    <col min="3585" max="3585" width="29.453125" style="66" customWidth="1"/>
    <col min="3586" max="3586" width="18.81640625" style="66" customWidth="1"/>
    <col min="3587" max="3587" width="26.54296875" style="66" customWidth="1"/>
    <col min="3588" max="3588" width="22.81640625" style="66" customWidth="1"/>
    <col min="3589" max="3589" width="25.54296875" style="66" customWidth="1"/>
    <col min="3590" max="3590" width="31.453125" style="66" customWidth="1"/>
    <col min="3591" max="3591" width="30.81640625" style="66" customWidth="1"/>
    <col min="3592" max="3592" width="17.1796875" style="66" customWidth="1"/>
    <col min="3593" max="3593" width="2.1796875" style="66" customWidth="1"/>
    <col min="3594" max="3594" width="24" style="66" customWidth="1"/>
    <col min="3595" max="3595" width="21.1796875" style="66" customWidth="1"/>
    <col min="3596" max="3596" width="18.81640625" style="66" customWidth="1"/>
    <col min="3597" max="3597" width="16.1796875" style="66" customWidth="1"/>
    <col min="3598" max="3598" width="18.453125" style="66" customWidth="1"/>
    <col min="3599" max="3599" width="16.1796875" style="66" bestFit="1" customWidth="1"/>
    <col min="3600" max="3601" width="8.81640625" style="66"/>
    <col min="3602" max="3602" width="17.1796875" style="66" customWidth="1"/>
    <col min="3603" max="3839" width="8.81640625" style="66"/>
    <col min="3840" max="3840" width="1.54296875" style="66" customWidth="1"/>
    <col min="3841" max="3841" width="29.453125" style="66" customWidth="1"/>
    <col min="3842" max="3842" width="18.81640625" style="66" customWidth="1"/>
    <col min="3843" max="3843" width="26.54296875" style="66" customWidth="1"/>
    <col min="3844" max="3844" width="22.81640625" style="66" customWidth="1"/>
    <col min="3845" max="3845" width="25.54296875" style="66" customWidth="1"/>
    <col min="3846" max="3846" width="31.453125" style="66" customWidth="1"/>
    <col min="3847" max="3847" width="30.81640625" style="66" customWidth="1"/>
    <col min="3848" max="3848" width="17.1796875" style="66" customWidth="1"/>
    <col min="3849" max="3849" width="2.1796875" style="66" customWidth="1"/>
    <col min="3850" max="3850" width="24" style="66" customWidth="1"/>
    <col min="3851" max="3851" width="21.1796875" style="66" customWidth="1"/>
    <col min="3852" max="3852" width="18.81640625" style="66" customWidth="1"/>
    <col min="3853" max="3853" width="16.1796875" style="66" customWidth="1"/>
    <col min="3854" max="3854" width="18.453125" style="66" customWidth="1"/>
    <col min="3855" max="3855" width="16.1796875" style="66" bestFit="1" customWidth="1"/>
    <col min="3856" max="3857" width="8.81640625" style="66"/>
    <col min="3858" max="3858" width="17.1796875" style="66" customWidth="1"/>
    <col min="3859" max="4095" width="8.81640625" style="66"/>
    <col min="4096" max="4096" width="1.54296875" style="66" customWidth="1"/>
    <col min="4097" max="4097" width="29.453125" style="66" customWidth="1"/>
    <col min="4098" max="4098" width="18.81640625" style="66" customWidth="1"/>
    <col min="4099" max="4099" width="26.54296875" style="66" customWidth="1"/>
    <col min="4100" max="4100" width="22.81640625" style="66" customWidth="1"/>
    <col min="4101" max="4101" width="25.54296875" style="66" customWidth="1"/>
    <col min="4102" max="4102" width="31.453125" style="66" customWidth="1"/>
    <col min="4103" max="4103" width="30.81640625" style="66" customWidth="1"/>
    <col min="4104" max="4104" width="17.1796875" style="66" customWidth="1"/>
    <col min="4105" max="4105" width="2.1796875" style="66" customWidth="1"/>
    <col min="4106" max="4106" width="24" style="66" customWidth="1"/>
    <col min="4107" max="4107" width="21.1796875" style="66" customWidth="1"/>
    <col min="4108" max="4108" width="18.81640625" style="66" customWidth="1"/>
    <col min="4109" max="4109" width="16.1796875" style="66" customWidth="1"/>
    <col min="4110" max="4110" width="18.453125" style="66" customWidth="1"/>
    <col min="4111" max="4111" width="16.1796875" style="66" bestFit="1" customWidth="1"/>
    <col min="4112" max="4113" width="8.81640625" style="66"/>
    <col min="4114" max="4114" width="17.1796875" style="66" customWidth="1"/>
    <col min="4115" max="4351" width="8.81640625" style="66"/>
    <col min="4352" max="4352" width="1.54296875" style="66" customWidth="1"/>
    <col min="4353" max="4353" width="29.453125" style="66" customWidth="1"/>
    <col min="4354" max="4354" width="18.81640625" style="66" customWidth="1"/>
    <col min="4355" max="4355" width="26.54296875" style="66" customWidth="1"/>
    <col min="4356" max="4356" width="22.81640625" style="66" customWidth="1"/>
    <col min="4357" max="4357" width="25.54296875" style="66" customWidth="1"/>
    <col min="4358" max="4358" width="31.453125" style="66" customWidth="1"/>
    <col min="4359" max="4359" width="30.81640625" style="66" customWidth="1"/>
    <col min="4360" max="4360" width="17.1796875" style="66" customWidth="1"/>
    <col min="4361" max="4361" width="2.1796875" style="66" customWidth="1"/>
    <col min="4362" max="4362" width="24" style="66" customWidth="1"/>
    <col min="4363" max="4363" width="21.1796875" style="66" customWidth="1"/>
    <col min="4364" max="4364" width="18.81640625" style="66" customWidth="1"/>
    <col min="4365" max="4365" width="16.1796875" style="66" customWidth="1"/>
    <col min="4366" max="4366" width="18.453125" style="66" customWidth="1"/>
    <col min="4367" max="4367" width="16.1796875" style="66" bestFit="1" customWidth="1"/>
    <col min="4368" max="4369" width="8.81640625" style="66"/>
    <col min="4370" max="4370" width="17.1796875" style="66" customWidth="1"/>
    <col min="4371" max="4607" width="8.81640625" style="66"/>
    <col min="4608" max="4608" width="1.54296875" style="66" customWidth="1"/>
    <col min="4609" max="4609" width="29.453125" style="66" customWidth="1"/>
    <col min="4610" max="4610" width="18.81640625" style="66" customWidth="1"/>
    <col min="4611" max="4611" width="26.54296875" style="66" customWidth="1"/>
    <col min="4612" max="4612" width="22.81640625" style="66" customWidth="1"/>
    <col min="4613" max="4613" width="25.54296875" style="66" customWidth="1"/>
    <col min="4614" max="4614" width="31.453125" style="66" customWidth="1"/>
    <col min="4615" max="4615" width="30.81640625" style="66" customWidth="1"/>
    <col min="4616" max="4616" width="17.1796875" style="66" customWidth="1"/>
    <col min="4617" max="4617" width="2.1796875" style="66" customWidth="1"/>
    <col min="4618" max="4618" width="24" style="66" customWidth="1"/>
    <col min="4619" max="4619" width="21.1796875" style="66" customWidth="1"/>
    <col min="4620" max="4620" width="18.81640625" style="66" customWidth="1"/>
    <col min="4621" max="4621" width="16.1796875" style="66" customWidth="1"/>
    <col min="4622" max="4622" width="18.453125" style="66" customWidth="1"/>
    <col min="4623" max="4623" width="16.1796875" style="66" bestFit="1" customWidth="1"/>
    <col min="4624" max="4625" width="8.81640625" style="66"/>
    <col min="4626" max="4626" width="17.1796875" style="66" customWidth="1"/>
    <col min="4627" max="4863" width="8.81640625" style="66"/>
    <col min="4864" max="4864" width="1.54296875" style="66" customWidth="1"/>
    <col min="4865" max="4865" width="29.453125" style="66" customWidth="1"/>
    <col min="4866" max="4866" width="18.81640625" style="66" customWidth="1"/>
    <col min="4867" max="4867" width="26.54296875" style="66" customWidth="1"/>
    <col min="4868" max="4868" width="22.81640625" style="66" customWidth="1"/>
    <col min="4869" max="4869" width="25.54296875" style="66" customWidth="1"/>
    <col min="4870" max="4870" width="31.453125" style="66" customWidth="1"/>
    <col min="4871" max="4871" width="30.81640625" style="66" customWidth="1"/>
    <col min="4872" max="4872" width="17.1796875" style="66" customWidth="1"/>
    <col min="4873" max="4873" width="2.1796875" style="66" customWidth="1"/>
    <col min="4874" max="4874" width="24" style="66" customWidth="1"/>
    <col min="4875" max="4875" width="21.1796875" style="66" customWidth="1"/>
    <col min="4876" max="4876" width="18.81640625" style="66" customWidth="1"/>
    <col min="4877" max="4877" width="16.1796875" style="66" customWidth="1"/>
    <col min="4878" max="4878" width="18.453125" style="66" customWidth="1"/>
    <col min="4879" max="4879" width="16.1796875" style="66" bestFit="1" customWidth="1"/>
    <col min="4880" max="4881" width="8.81640625" style="66"/>
    <col min="4882" max="4882" width="17.1796875" style="66" customWidth="1"/>
    <col min="4883" max="5119" width="8.81640625" style="66"/>
    <col min="5120" max="5120" width="1.54296875" style="66" customWidth="1"/>
    <col min="5121" max="5121" width="29.453125" style="66" customWidth="1"/>
    <col min="5122" max="5122" width="18.81640625" style="66" customWidth="1"/>
    <col min="5123" max="5123" width="26.54296875" style="66" customWidth="1"/>
    <col min="5124" max="5124" width="22.81640625" style="66" customWidth="1"/>
    <col min="5125" max="5125" width="25.54296875" style="66" customWidth="1"/>
    <col min="5126" max="5126" width="31.453125" style="66" customWidth="1"/>
    <col min="5127" max="5127" width="30.81640625" style="66" customWidth="1"/>
    <col min="5128" max="5128" width="17.1796875" style="66" customWidth="1"/>
    <col min="5129" max="5129" width="2.1796875" style="66" customWidth="1"/>
    <col min="5130" max="5130" width="24" style="66" customWidth="1"/>
    <col min="5131" max="5131" width="21.1796875" style="66" customWidth="1"/>
    <col min="5132" max="5132" width="18.81640625" style="66" customWidth="1"/>
    <col min="5133" max="5133" width="16.1796875" style="66" customWidth="1"/>
    <col min="5134" max="5134" width="18.453125" style="66" customWidth="1"/>
    <col min="5135" max="5135" width="16.1796875" style="66" bestFit="1" customWidth="1"/>
    <col min="5136" max="5137" width="8.81640625" style="66"/>
    <col min="5138" max="5138" width="17.1796875" style="66" customWidth="1"/>
    <col min="5139" max="5375" width="8.81640625" style="66"/>
    <col min="5376" max="5376" width="1.54296875" style="66" customWidth="1"/>
    <col min="5377" max="5377" width="29.453125" style="66" customWidth="1"/>
    <col min="5378" max="5378" width="18.81640625" style="66" customWidth="1"/>
    <col min="5379" max="5379" width="26.54296875" style="66" customWidth="1"/>
    <col min="5380" max="5380" width="22.81640625" style="66" customWidth="1"/>
    <col min="5381" max="5381" width="25.54296875" style="66" customWidth="1"/>
    <col min="5382" max="5382" width="31.453125" style="66" customWidth="1"/>
    <col min="5383" max="5383" width="30.81640625" style="66" customWidth="1"/>
    <col min="5384" max="5384" width="17.1796875" style="66" customWidth="1"/>
    <col min="5385" max="5385" width="2.1796875" style="66" customWidth="1"/>
    <col min="5386" max="5386" width="24" style="66" customWidth="1"/>
    <col min="5387" max="5387" width="21.1796875" style="66" customWidth="1"/>
    <col min="5388" max="5388" width="18.81640625" style="66" customWidth="1"/>
    <col min="5389" max="5389" width="16.1796875" style="66" customWidth="1"/>
    <col min="5390" max="5390" width="18.453125" style="66" customWidth="1"/>
    <col min="5391" max="5391" width="16.1796875" style="66" bestFit="1" customWidth="1"/>
    <col min="5392" max="5393" width="8.81640625" style="66"/>
    <col min="5394" max="5394" width="17.1796875" style="66" customWidth="1"/>
    <col min="5395" max="5631" width="8.81640625" style="66"/>
    <col min="5632" max="5632" width="1.54296875" style="66" customWidth="1"/>
    <col min="5633" max="5633" width="29.453125" style="66" customWidth="1"/>
    <col min="5634" max="5634" width="18.81640625" style="66" customWidth="1"/>
    <col min="5635" max="5635" width="26.54296875" style="66" customWidth="1"/>
    <col min="5636" max="5636" width="22.81640625" style="66" customWidth="1"/>
    <col min="5637" max="5637" width="25.54296875" style="66" customWidth="1"/>
    <col min="5638" max="5638" width="31.453125" style="66" customWidth="1"/>
    <col min="5639" max="5639" width="30.81640625" style="66" customWidth="1"/>
    <col min="5640" max="5640" width="17.1796875" style="66" customWidth="1"/>
    <col min="5641" max="5641" width="2.1796875" style="66" customWidth="1"/>
    <col min="5642" max="5642" width="24" style="66" customWidth="1"/>
    <col min="5643" max="5643" width="21.1796875" style="66" customWidth="1"/>
    <col min="5644" max="5644" width="18.81640625" style="66" customWidth="1"/>
    <col min="5645" max="5645" width="16.1796875" style="66" customWidth="1"/>
    <col min="5646" max="5646" width="18.453125" style="66" customWidth="1"/>
    <col min="5647" max="5647" width="16.1796875" style="66" bestFit="1" customWidth="1"/>
    <col min="5648" max="5649" width="8.81640625" style="66"/>
    <col min="5650" max="5650" width="17.1796875" style="66" customWidth="1"/>
    <col min="5651" max="5887" width="8.81640625" style="66"/>
    <col min="5888" max="5888" width="1.54296875" style="66" customWidth="1"/>
    <col min="5889" max="5889" width="29.453125" style="66" customWidth="1"/>
    <col min="5890" max="5890" width="18.81640625" style="66" customWidth="1"/>
    <col min="5891" max="5891" width="26.54296875" style="66" customWidth="1"/>
    <col min="5892" max="5892" width="22.81640625" style="66" customWidth="1"/>
    <col min="5893" max="5893" width="25.54296875" style="66" customWidth="1"/>
    <col min="5894" max="5894" width="31.453125" style="66" customWidth="1"/>
    <col min="5895" max="5895" width="30.81640625" style="66" customWidth="1"/>
    <col min="5896" max="5896" width="17.1796875" style="66" customWidth="1"/>
    <col min="5897" max="5897" width="2.1796875" style="66" customWidth="1"/>
    <col min="5898" max="5898" width="24" style="66" customWidth="1"/>
    <col min="5899" max="5899" width="21.1796875" style="66" customWidth="1"/>
    <col min="5900" max="5900" width="18.81640625" style="66" customWidth="1"/>
    <col min="5901" max="5901" width="16.1796875" style="66" customWidth="1"/>
    <col min="5902" max="5902" width="18.453125" style="66" customWidth="1"/>
    <col min="5903" max="5903" width="16.1796875" style="66" bestFit="1" customWidth="1"/>
    <col min="5904" max="5905" width="8.81640625" style="66"/>
    <col min="5906" max="5906" width="17.1796875" style="66" customWidth="1"/>
    <col min="5907" max="6143" width="8.81640625" style="66"/>
    <col min="6144" max="6144" width="1.54296875" style="66" customWidth="1"/>
    <col min="6145" max="6145" width="29.453125" style="66" customWidth="1"/>
    <col min="6146" max="6146" width="18.81640625" style="66" customWidth="1"/>
    <col min="6147" max="6147" width="26.54296875" style="66" customWidth="1"/>
    <col min="6148" max="6148" width="22.81640625" style="66" customWidth="1"/>
    <col min="6149" max="6149" width="25.54296875" style="66" customWidth="1"/>
    <col min="6150" max="6150" width="31.453125" style="66" customWidth="1"/>
    <col min="6151" max="6151" width="30.81640625" style="66" customWidth="1"/>
    <col min="6152" max="6152" width="17.1796875" style="66" customWidth="1"/>
    <col min="6153" max="6153" width="2.1796875" style="66" customWidth="1"/>
    <col min="6154" max="6154" width="24" style="66" customWidth="1"/>
    <col min="6155" max="6155" width="21.1796875" style="66" customWidth="1"/>
    <col min="6156" max="6156" width="18.81640625" style="66" customWidth="1"/>
    <col min="6157" max="6157" width="16.1796875" style="66" customWidth="1"/>
    <col min="6158" max="6158" width="18.453125" style="66" customWidth="1"/>
    <col min="6159" max="6159" width="16.1796875" style="66" bestFit="1" customWidth="1"/>
    <col min="6160" max="6161" width="8.81640625" style="66"/>
    <col min="6162" max="6162" width="17.1796875" style="66" customWidth="1"/>
    <col min="6163" max="6399" width="8.81640625" style="66"/>
    <col min="6400" max="6400" width="1.54296875" style="66" customWidth="1"/>
    <col min="6401" max="6401" width="29.453125" style="66" customWidth="1"/>
    <col min="6402" max="6402" width="18.81640625" style="66" customWidth="1"/>
    <col min="6403" max="6403" width="26.54296875" style="66" customWidth="1"/>
    <col min="6404" max="6404" width="22.81640625" style="66" customWidth="1"/>
    <col min="6405" max="6405" width="25.54296875" style="66" customWidth="1"/>
    <col min="6406" max="6406" width="31.453125" style="66" customWidth="1"/>
    <col min="6407" max="6407" width="30.81640625" style="66" customWidth="1"/>
    <col min="6408" max="6408" width="17.1796875" style="66" customWidth="1"/>
    <col min="6409" max="6409" width="2.1796875" style="66" customWidth="1"/>
    <col min="6410" max="6410" width="24" style="66" customWidth="1"/>
    <col min="6411" max="6411" width="21.1796875" style="66" customWidth="1"/>
    <col min="6412" max="6412" width="18.81640625" style="66" customWidth="1"/>
    <col min="6413" max="6413" width="16.1796875" style="66" customWidth="1"/>
    <col min="6414" max="6414" width="18.453125" style="66" customWidth="1"/>
    <col min="6415" max="6415" width="16.1796875" style="66" bestFit="1" customWidth="1"/>
    <col min="6416" max="6417" width="8.81640625" style="66"/>
    <col min="6418" max="6418" width="17.1796875" style="66" customWidth="1"/>
    <col min="6419" max="6655" width="8.81640625" style="66"/>
    <col min="6656" max="6656" width="1.54296875" style="66" customWidth="1"/>
    <col min="6657" max="6657" width="29.453125" style="66" customWidth="1"/>
    <col min="6658" max="6658" width="18.81640625" style="66" customWidth="1"/>
    <col min="6659" max="6659" width="26.54296875" style="66" customWidth="1"/>
    <col min="6660" max="6660" width="22.81640625" style="66" customWidth="1"/>
    <col min="6661" max="6661" width="25.54296875" style="66" customWidth="1"/>
    <col min="6662" max="6662" width="31.453125" style="66" customWidth="1"/>
    <col min="6663" max="6663" width="30.81640625" style="66" customWidth="1"/>
    <col min="6664" max="6664" width="17.1796875" style="66" customWidth="1"/>
    <col min="6665" max="6665" width="2.1796875" style="66" customWidth="1"/>
    <col min="6666" max="6666" width="24" style="66" customWidth="1"/>
    <col min="6667" max="6667" width="21.1796875" style="66" customWidth="1"/>
    <col min="6668" max="6668" width="18.81640625" style="66" customWidth="1"/>
    <col min="6669" max="6669" width="16.1796875" style="66" customWidth="1"/>
    <col min="6670" max="6670" width="18.453125" style="66" customWidth="1"/>
    <col min="6671" max="6671" width="16.1796875" style="66" bestFit="1" customWidth="1"/>
    <col min="6672" max="6673" width="8.81640625" style="66"/>
    <col min="6674" max="6674" width="17.1796875" style="66" customWidth="1"/>
    <col min="6675" max="6911" width="8.81640625" style="66"/>
    <col min="6912" max="6912" width="1.54296875" style="66" customWidth="1"/>
    <col min="6913" max="6913" width="29.453125" style="66" customWidth="1"/>
    <col min="6914" max="6914" width="18.81640625" style="66" customWidth="1"/>
    <col min="6915" max="6915" width="26.54296875" style="66" customWidth="1"/>
    <col min="6916" max="6916" width="22.81640625" style="66" customWidth="1"/>
    <col min="6917" max="6917" width="25.54296875" style="66" customWidth="1"/>
    <col min="6918" max="6918" width="31.453125" style="66" customWidth="1"/>
    <col min="6919" max="6919" width="30.81640625" style="66" customWidth="1"/>
    <col min="6920" max="6920" width="17.1796875" style="66" customWidth="1"/>
    <col min="6921" max="6921" width="2.1796875" style="66" customWidth="1"/>
    <col min="6922" max="6922" width="24" style="66" customWidth="1"/>
    <col min="6923" max="6923" width="21.1796875" style="66" customWidth="1"/>
    <col min="6924" max="6924" width="18.81640625" style="66" customWidth="1"/>
    <col min="6925" max="6925" width="16.1796875" style="66" customWidth="1"/>
    <col min="6926" max="6926" width="18.453125" style="66" customWidth="1"/>
    <col min="6927" max="6927" width="16.1796875" style="66" bestFit="1" customWidth="1"/>
    <col min="6928" max="6929" width="8.81640625" style="66"/>
    <col min="6930" max="6930" width="17.1796875" style="66" customWidth="1"/>
    <col min="6931" max="7167" width="8.81640625" style="66"/>
    <col min="7168" max="7168" width="1.54296875" style="66" customWidth="1"/>
    <col min="7169" max="7169" width="29.453125" style="66" customWidth="1"/>
    <col min="7170" max="7170" width="18.81640625" style="66" customWidth="1"/>
    <col min="7171" max="7171" width="26.54296875" style="66" customWidth="1"/>
    <col min="7172" max="7172" width="22.81640625" style="66" customWidth="1"/>
    <col min="7173" max="7173" width="25.54296875" style="66" customWidth="1"/>
    <col min="7174" max="7174" width="31.453125" style="66" customWidth="1"/>
    <col min="7175" max="7175" width="30.81640625" style="66" customWidth="1"/>
    <col min="7176" max="7176" width="17.1796875" style="66" customWidth="1"/>
    <col min="7177" max="7177" width="2.1796875" style="66" customWidth="1"/>
    <col min="7178" max="7178" width="24" style="66" customWidth="1"/>
    <col min="7179" max="7179" width="21.1796875" style="66" customWidth="1"/>
    <col min="7180" max="7180" width="18.81640625" style="66" customWidth="1"/>
    <col min="7181" max="7181" width="16.1796875" style="66" customWidth="1"/>
    <col min="7182" max="7182" width="18.453125" style="66" customWidth="1"/>
    <col min="7183" max="7183" width="16.1796875" style="66" bestFit="1" customWidth="1"/>
    <col min="7184" max="7185" width="8.81640625" style="66"/>
    <col min="7186" max="7186" width="17.1796875" style="66" customWidth="1"/>
    <col min="7187" max="7423" width="8.81640625" style="66"/>
    <col min="7424" max="7424" width="1.54296875" style="66" customWidth="1"/>
    <col min="7425" max="7425" width="29.453125" style="66" customWidth="1"/>
    <col min="7426" max="7426" width="18.81640625" style="66" customWidth="1"/>
    <col min="7427" max="7427" width="26.54296875" style="66" customWidth="1"/>
    <col min="7428" max="7428" width="22.81640625" style="66" customWidth="1"/>
    <col min="7429" max="7429" width="25.54296875" style="66" customWidth="1"/>
    <col min="7430" max="7430" width="31.453125" style="66" customWidth="1"/>
    <col min="7431" max="7431" width="30.81640625" style="66" customWidth="1"/>
    <col min="7432" max="7432" width="17.1796875" style="66" customWidth="1"/>
    <col min="7433" max="7433" width="2.1796875" style="66" customWidth="1"/>
    <col min="7434" max="7434" width="24" style="66" customWidth="1"/>
    <col min="7435" max="7435" width="21.1796875" style="66" customWidth="1"/>
    <col min="7436" max="7436" width="18.81640625" style="66" customWidth="1"/>
    <col min="7437" max="7437" width="16.1796875" style="66" customWidth="1"/>
    <col min="7438" max="7438" width="18.453125" style="66" customWidth="1"/>
    <col min="7439" max="7439" width="16.1796875" style="66" bestFit="1" customWidth="1"/>
    <col min="7440" max="7441" width="8.81640625" style="66"/>
    <col min="7442" max="7442" width="17.1796875" style="66" customWidth="1"/>
    <col min="7443" max="7679" width="8.81640625" style="66"/>
    <col min="7680" max="7680" width="1.54296875" style="66" customWidth="1"/>
    <col min="7681" max="7681" width="29.453125" style="66" customWidth="1"/>
    <col min="7682" max="7682" width="18.81640625" style="66" customWidth="1"/>
    <col min="7683" max="7683" width="26.54296875" style="66" customWidth="1"/>
    <col min="7684" max="7684" width="22.81640625" style="66" customWidth="1"/>
    <col min="7685" max="7685" width="25.54296875" style="66" customWidth="1"/>
    <col min="7686" max="7686" width="31.453125" style="66" customWidth="1"/>
    <col min="7687" max="7687" width="30.81640625" style="66" customWidth="1"/>
    <col min="7688" max="7688" width="17.1796875" style="66" customWidth="1"/>
    <col min="7689" max="7689" width="2.1796875" style="66" customWidth="1"/>
    <col min="7690" max="7690" width="24" style="66" customWidth="1"/>
    <col min="7691" max="7691" width="21.1796875" style="66" customWidth="1"/>
    <col min="7692" max="7692" width="18.81640625" style="66" customWidth="1"/>
    <col min="7693" max="7693" width="16.1796875" style="66" customWidth="1"/>
    <col min="7694" max="7694" width="18.453125" style="66" customWidth="1"/>
    <col min="7695" max="7695" width="16.1796875" style="66" bestFit="1" customWidth="1"/>
    <col min="7696" max="7697" width="8.81640625" style="66"/>
    <col min="7698" max="7698" width="17.1796875" style="66" customWidth="1"/>
    <col min="7699" max="7935" width="8.81640625" style="66"/>
    <col min="7936" max="7936" width="1.54296875" style="66" customWidth="1"/>
    <col min="7937" max="7937" width="29.453125" style="66" customWidth="1"/>
    <col min="7938" max="7938" width="18.81640625" style="66" customWidth="1"/>
    <col min="7939" max="7939" width="26.54296875" style="66" customWidth="1"/>
    <col min="7940" max="7940" width="22.81640625" style="66" customWidth="1"/>
    <col min="7941" max="7941" width="25.54296875" style="66" customWidth="1"/>
    <col min="7942" max="7942" width="31.453125" style="66" customWidth="1"/>
    <col min="7943" max="7943" width="30.81640625" style="66" customWidth="1"/>
    <col min="7944" max="7944" width="17.1796875" style="66" customWidth="1"/>
    <col min="7945" max="7945" width="2.1796875" style="66" customWidth="1"/>
    <col min="7946" max="7946" width="24" style="66" customWidth="1"/>
    <col min="7947" max="7947" width="21.1796875" style="66" customWidth="1"/>
    <col min="7948" max="7948" width="18.81640625" style="66" customWidth="1"/>
    <col min="7949" max="7949" width="16.1796875" style="66" customWidth="1"/>
    <col min="7950" max="7950" width="18.453125" style="66" customWidth="1"/>
    <col min="7951" max="7951" width="16.1796875" style="66" bestFit="1" customWidth="1"/>
    <col min="7952" max="7953" width="8.81640625" style="66"/>
    <col min="7954" max="7954" width="17.1796875" style="66" customWidth="1"/>
    <col min="7955" max="8191" width="8.81640625" style="66"/>
    <col min="8192" max="8192" width="1.54296875" style="66" customWidth="1"/>
    <col min="8193" max="8193" width="29.453125" style="66" customWidth="1"/>
    <col min="8194" max="8194" width="18.81640625" style="66" customWidth="1"/>
    <col min="8195" max="8195" width="26.54296875" style="66" customWidth="1"/>
    <col min="8196" max="8196" width="22.81640625" style="66" customWidth="1"/>
    <col min="8197" max="8197" width="25.54296875" style="66" customWidth="1"/>
    <col min="8198" max="8198" width="31.453125" style="66" customWidth="1"/>
    <col min="8199" max="8199" width="30.81640625" style="66" customWidth="1"/>
    <col min="8200" max="8200" width="17.1796875" style="66" customWidth="1"/>
    <col min="8201" max="8201" width="2.1796875" style="66" customWidth="1"/>
    <col min="8202" max="8202" width="24" style="66" customWidth="1"/>
    <col min="8203" max="8203" width="21.1796875" style="66" customWidth="1"/>
    <col min="8204" max="8204" width="18.81640625" style="66" customWidth="1"/>
    <col min="8205" max="8205" width="16.1796875" style="66" customWidth="1"/>
    <col min="8206" max="8206" width="18.453125" style="66" customWidth="1"/>
    <col min="8207" max="8207" width="16.1796875" style="66" bestFit="1" customWidth="1"/>
    <col min="8208" max="8209" width="8.81640625" style="66"/>
    <col min="8210" max="8210" width="17.1796875" style="66" customWidth="1"/>
    <col min="8211" max="8447" width="8.81640625" style="66"/>
    <col min="8448" max="8448" width="1.54296875" style="66" customWidth="1"/>
    <col min="8449" max="8449" width="29.453125" style="66" customWidth="1"/>
    <col min="8450" max="8450" width="18.81640625" style="66" customWidth="1"/>
    <col min="8451" max="8451" width="26.54296875" style="66" customWidth="1"/>
    <col min="8452" max="8452" width="22.81640625" style="66" customWidth="1"/>
    <col min="8453" max="8453" width="25.54296875" style="66" customWidth="1"/>
    <col min="8454" max="8454" width="31.453125" style="66" customWidth="1"/>
    <col min="8455" max="8455" width="30.81640625" style="66" customWidth="1"/>
    <col min="8456" max="8456" width="17.1796875" style="66" customWidth="1"/>
    <col min="8457" max="8457" width="2.1796875" style="66" customWidth="1"/>
    <col min="8458" max="8458" width="24" style="66" customWidth="1"/>
    <col min="8459" max="8459" width="21.1796875" style="66" customWidth="1"/>
    <col min="8460" max="8460" width="18.81640625" style="66" customWidth="1"/>
    <col min="8461" max="8461" width="16.1796875" style="66" customWidth="1"/>
    <col min="8462" max="8462" width="18.453125" style="66" customWidth="1"/>
    <col min="8463" max="8463" width="16.1796875" style="66" bestFit="1" customWidth="1"/>
    <col min="8464" max="8465" width="8.81640625" style="66"/>
    <col min="8466" max="8466" width="17.1796875" style="66" customWidth="1"/>
    <col min="8467" max="8703" width="8.81640625" style="66"/>
    <col min="8704" max="8704" width="1.54296875" style="66" customWidth="1"/>
    <col min="8705" max="8705" width="29.453125" style="66" customWidth="1"/>
    <col min="8706" max="8706" width="18.81640625" style="66" customWidth="1"/>
    <col min="8707" max="8707" width="26.54296875" style="66" customWidth="1"/>
    <col min="8708" max="8708" width="22.81640625" style="66" customWidth="1"/>
    <col min="8709" max="8709" width="25.54296875" style="66" customWidth="1"/>
    <col min="8710" max="8710" width="31.453125" style="66" customWidth="1"/>
    <col min="8711" max="8711" width="30.81640625" style="66" customWidth="1"/>
    <col min="8712" max="8712" width="17.1796875" style="66" customWidth="1"/>
    <col min="8713" max="8713" width="2.1796875" style="66" customWidth="1"/>
    <col min="8714" max="8714" width="24" style="66" customWidth="1"/>
    <col min="8715" max="8715" width="21.1796875" style="66" customWidth="1"/>
    <col min="8716" max="8716" width="18.81640625" style="66" customWidth="1"/>
    <col min="8717" max="8717" width="16.1796875" style="66" customWidth="1"/>
    <col min="8718" max="8718" width="18.453125" style="66" customWidth="1"/>
    <col min="8719" max="8719" width="16.1796875" style="66" bestFit="1" customWidth="1"/>
    <col min="8720" max="8721" width="8.81640625" style="66"/>
    <col min="8722" max="8722" width="17.1796875" style="66" customWidth="1"/>
    <col min="8723" max="8959" width="8.81640625" style="66"/>
    <col min="8960" max="8960" width="1.54296875" style="66" customWidth="1"/>
    <col min="8961" max="8961" width="29.453125" style="66" customWidth="1"/>
    <col min="8962" max="8962" width="18.81640625" style="66" customWidth="1"/>
    <col min="8963" max="8963" width="26.54296875" style="66" customWidth="1"/>
    <col min="8964" max="8964" width="22.81640625" style="66" customWidth="1"/>
    <col min="8965" max="8965" width="25.54296875" style="66" customWidth="1"/>
    <col min="8966" max="8966" width="31.453125" style="66" customWidth="1"/>
    <col min="8967" max="8967" width="30.81640625" style="66" customWidth="1"/>
    <col min="8968" max="8968" width="17.1796875" style="66" customWidth="1"/>
    <col min="8969" max="8969" width="2.1796875" style="66" customWidth="1"/>
    <col min="8970" max="8970" width="24" style="66" customWidth="1"/>
    <col min="8971" max="8971" width="21.1796875" style="66" customWidth="1"/>
    <col min="8972" max="8972" width="18.81640625" style="66" customWidth="1"/>
    <col min="8973" max="8973" width="16.1796875" style="66" customWidth="1"/>
    <col min="8974" max="8974" width="18.453125" style="66" customWidth="1"/>
    <col min="8975" max="8975" width="16.1796875" style="66" bestFit="1" customWidth="1"/>
    <col min="8976" max="8977" width="8.81640625" style="66"/>
    <col min="8978" max="8978" width="17.1796875" style="66" customWidth="1"/>
    <col min="8979" max="9215" width="8.81640625" style="66"/>
    <col min="9216" max="9216" width="1.54296875" style="66" customWidth="1"/>
    <col min="9217" max="9217" width="29.453125" style="66" customWidth="1"/>
    <col min="9218" max="9218" width="18.81640625" style="66" customWidth="1"/>
    <col min="9219" max="9219" width="26.54296875" style="66" customWidth="1"/>
    <col min="9220" max="9220" width="22.81640625" style="66" customWidth="1"/>
    <col min="9221" max="9221" width="25.54296875" style="66" customWidth="1"/>
    <col min="9222" max="9222" width="31.453125" style="66" customWidth="1"/>
    <col min="9223" max="9223" width="30.81640625" style="66" customWidth="1"/>
    <col min="9224" max="9224" width="17.1796875" style="66" customWidth="1"/>
    <col min="9225" max="9225" width="2.1796875" style="66" customWidth="1"/>
    <col min="9226" max="9226" width="24" style="66" customWidth="1"/>
    <col min="9227" max="9227" width="21.1796875" style="66" customWidth="1"/>
    <col min="9228" max="9228" width="18.81640625" style="66" customWidth="1"/>
    <col min="9229" max="9229" width="16.1796875" style="66" customWidth="1"/>
    <col min="9230" max="9230" width="18.453125" style="66" customWidth="1"/>
    <col min="9231" max="9231" width="16.1796875" style="66" bestFit="1" customWidth="1"/>
    <col min="9232" max="9233" width="8.81640625" style="66"/>
    <col min="9234" max="9234" width="17.1796875" style="66" customWidth="1"/>
    <col min="9235" max="9471" width="8.81640625" style="66"/>
    <col min="9472" max="9472" width="1.54296875" style="66" customWidth="1"/>
    <col min="9473" max="9473" width="29.453125" style="66" customWidth="1"/>
    <col min="9474" max="9474" width="18.81640625" style="66" customWidth="1"/>
    <col min="9475" max="9475" width="26.54296875" style="66" customWidth="1"/>
    <col min="9476" max="9476" width="22.81640625" style="66" customWidth="1"/>
    <col min="9477" max="9477" width="25.54296875" style="66" customWidth="1"/>
    <col min="9478" max="9478" width="31.453125" style="66" customWidth="1"/>
    <col min="9479" max="9479" width="30.81640625" style="66" customWidth="1"/>
    <col min="9480" max="9480" width="17.1796875" style="66" customWidth="1"/>
    <col min="9481" max="9481" width="2.1796875" style="66" customWidth="1"/>
    <col min="9482" max="9482" width="24" style="66" customWidth="1"/>
    <col min="9483" max="9483" width="21.1796875" style="66" customWidth="1"/>
    <col min="9484" max="9484" width="18.81640625" style="66" customWidth="1"/>
    <col min="9485" max="9485" width="16.1796875" style="66" customWidth="1"/>
    <col min="9486" max="9486" width="18.453125" style="66" customWidth="1"/>
    <col min="9487" max="9487" width="16.1796875" style="66" bestFit="1" customWidth="1"/>
    <col min="9488" max="9489" width="8.81640625" style="66"/>
    <col min="9490" max="9490" width="17.1796875" style="66" customWidth="1"/>
    <col min="9491" max="9727" width="8.81640625" style="66"/>
    <col min="9728" max="9728" width="1.54296875" style="66" customWidth="1"/>
    <col min="9729" max="9729" width="29.453125" style="66" customWidth="1"/>
    <col min="9730" max="9730" width="18.81640625" style="66" customWidth="1"/>
    <col min="9731" max="9731" width="26.54296875" style="66" customWidth="1"/>
    <col min="9732" max="9732" width="22.81640625" style="66" customWidth="1"/>
    <col min="9733" max="9733" width="25.54296875" style="66" customWidth="1"/>
    <col min="9734" max="9734" width="31.453125" style="66" customWidth="1"/>
    <col min="9735" max="9735" width="30.81640625" style="66" customWidth="1"/>
    <col min="9736" max="9736" width="17.1796875" style="66" customWidth="1"/>
    <col min="9737" max="9737" width="2.1796875" style="66" customWidth="1"/>
    <col min="9738" max="9738" width="24" style="66" customWidth="1"/>
    <col min="9739" max="9739" width="21.1796875" style="66" customWidth="1"/>
    <col min="9740" max="9740" width="18.81640625" style="66" customWidth="1"/>
    <col min="9741" max="9741" width="16.1796875" style="66" customWidth="1"/>
    <col min="9742" max="9742" width="18.453125" style="66" customWidth="1"/>
    <col min="9743" max="9743" width="16.1796875" style="66" bestFit="1" customWidth="1"/>
    <col min="9744" max="9745" width="8.81640625" style="66"/>
    <col min="9746" max="9746" width="17.1796875" style="66" customWidth="1"/>
    <col min="9747" max="9983" width="8.81640625" style="66"/>
    <col min="9984" max="9984" width="1.54296875" style="66" customWidth="1"/>
    <col min="9985" max="9985" width="29.453125" style="66" customWidth="1"/>
    <col min="9986" max="9986" width="18.81640625" style="66" customWidth="1"/>
    <col min="9987" max="9987" width="26.54296875" style="66" customWidth="1"/>
    <col min="9988" max="9988" width="22.81640625" style="66" customWidth="1"/>
    <col min="9989" max="9989" width="25.54296875" style="66" customWidth="1"/>
    <col min="9990" max="9990" width="31.453125" style="66" customWidth="1"/>
    <col min="9991" max="9991" width="30.81640625" style="66" customWidth="1"/>
    <col min="9992" max="9992" width="17.1796875" style="66" customWidth="1"/>
    <col min="9993" max="9993" width="2.1796875" style="66" customWidth="1"/>
    <col min="9994" max="9994" width="24" style="66" customWidth="1"/>
    <col min="9995" max="9995" width="21.1796875" style="66" customWidth="1"/>
    <col min="9996" max="9996" width="18.81640625" style="66" customWidth="1"/>
    <col min="9997" max="9997" width="16.1796875" style="66" customWidth="1"/>
    <col min="9998" max="9998" width="18.453125" style="66" customWidth="1"/>
    <col min="9999" max="9999" width="16.1796875" style="66" bestFit="1" customWidth="1"/>
    <col min="10000" max="10001" width="8.81640625" style="66"/>
    <col min="10002" max="10002" width="17.1796875" style="66" customWidth="1"/>
    <col min="10003" max="10239" width="8.81640625" style="66"/>
    <col min="10240" max="10240" width="1.54296875" style="66" customWidth="1"/>
    <col min="10241" max="10241" width="29.453125" style="66" customWidth="1"/>
    <col min="10242" max="10242" width="18.81640625" style="66" customWidth="1"/>
    <col min="10243" max="10243" width="26.54296875" style="66" customWidth="1"/>
    <col min="10244" max="10244" width="22.81640625" style="66" customWidth="1"/>
    <col min="10245" max="10245" width="25.54296875" style="66" customWidth="1"/>
    <col min="10246" max="10246" width="31.453125" style="66" customWidth="1"/>
    <col min="10247" max="10247" width="30.81640625" style="66" customWidth="1"/>
    <col min="10248" max="10248" width="17.1796875" style="66" customWidth="1"/>
    <col min="10249" max="10249" width="2.1796875" style="66" customWidth="1"/>
    <col min="10250" max="10250" width="24" style="66" customWidth="1"/>
    <col min="10251" max="10251" width="21.1796875" style="66" customWidth="1"/>
    <col min="10252" max="10252" width="18.81640625" style="66" customWidth="1"/>
    <col min="10253" max="10253" width="16.1796875" style="66" customWidth="1"/>
    <col min="10254" max="10254" width="18.453125" style="66" customWidth="1"/>
    <col min="10255" max="10255" width="16.1796875" style="66" bestFit="1" customWidth="1"/>
    <col min="10256" max="10257" width="8.81640625" style="66"/>
    <col min="10258" max="10258" width="17.1796875" style="66" customWidth="1"/>
    <col min="10259" max="10495" width="8.81640625" style="66"/>
    <col min="10496" max="10496" width="1.54296875" style="66" customWidth="1"/>
    <col min="10497" max="10497" width="29.453125" style="66" customWidth="1"/>
    <col min="10498" max="10498" width="18.81640625" style="66" customWidth="1"/>
    <col min="10499" max="10499" width="26.54296875" style="66" customWidth="1"/>
    <col min="10500" max="10500" width="22.81640625" style="66" customWidth="1"/>
    <col min="10501" max="10501" width="25.54296875" style="66" customWidth="1"/>
    <col min="10502" max="10502" width="31.453125" style="66" customWidth="1"/>
    <col min="10503" max="10503" width="30.81640625" style="66" customWidth="1"/>
    <col min="10504" max="10504" width="17.1796875" style="66" customWidth="1"/>
    <col min="10505" max="10505" width="2.1796875" style="66" customWidth="1"/>
    <col min="10506" max="10506" width="24" style="66" customWidth="1"/>
    <col min="10507" max="10507" width="21.1796875" style="66" customWidth="1"/>
    <col min="10508" max="10508" width="18.81640625" style="66" customWidth="1"/>
    <col min="10509" max="10509" width="16.1796875" style="66" customWidth="1"/>
    <col min="10510" max="10510" width="18.453125" style="66" customWidth="1"/>
    <col min="10511" max="10511" width="16.1796875" style="66" bestFit="1" customWidth="1"/>
    <col min="10512" max="10513" width="8.81640625" style="66"/>
    <col min="10514" max="10514" width="17.1796875" style="66" customWidth="1"/>
    <col min="10515" max="10751" width="8.81640625" style="66"/>
    <col min="10752" max="10752" width="1.54296875" style="66" customWidth="1"/>
    <col min="10753" max="10753" width="29.453125" style="66" customWidth="1"/>
    <col min="10754" max="10754" width="18.81640625" style="66" customWidth="1"/>
    <col min="10755" max="10755" width="26.54296875" style="66" customWidth="1"/>
    <col min="10756" max="10756" width="22.81640625" style="66" customWidth="1"/>
    <col min="10757" max="10757" width="25.54296875" style="66" customWidth="1"/>
    <col min="10758" max="10758" width="31.453125" style="66" customWidth="1"/>
    <col min="10759" max="10759" width="30.81640625" style="66" customWidth="1"/>
    <col min="10760" max="10760" width="17.1796875" style="66" customWidth="1"/>
    <col min="10761" max="10761" width="2.1796875" style="66" customWidth="1"/>
    <col min="10762" max="10762" width="24" style="66" customWidth="1"/>
    <col min="10763" max="10763" width="21.1796875" style="66" customWidth="1"/>
    <col min="10764" max="10764" width="18.81640625" style="66" customWidth="1"/>
    <col min="10765" max="10765" width="16.1796875" style="66" customWidth="1"/>
    <col min="10766" max="10766" width="18.453125" style="66" customWidth="1"/>
    <col min="10767" max="10767" width="16.1796875" style="66" bestFit="1" customWidth="1"/>
    <col min="10768" max="10769" width="8.81640625" style="66"/>
    <col min="10770" max="10770" width="17.1796875" style="66" customWidth="1"/>
    <col min="10771" max="11007" width="8.81640625" style="66"/>
    <col min="11008" max="11008" width="1.54296875" style="66" customWidth="1"/>
    <col min="11009" max="11009" width="29.453125" style="66" customWidth="1"/>
    <col min="11010" max="11010" width="18.81640625" style="66" customWidth="1"/>
    <col min="11011" max="11011" width="26.54296875" style="66" customWidth="1"/>
    <col min="11012" max="11012" width="22.81640625" style="66" customWidth="1"/>
    <col min="11013" max="11013" width="25.54296875" style="66" customWidth="1"/>
    <col min="11014" max="11014" width="31.453125" style="66" customWidth="1"/>
    <col min="11015" max="11015" width="30.81640625" style="66" customWidth="1"/>
    <col min="11016" max="11016" width="17.1796875" style="66" customWidth="1"/>
    <col min="11017" max="11017" width="2.1796875" style="66" customWidth="1"/>
    <col min="11018" max="11018" width="24" style="66" customWidth="1"/>
    <col min="11019" max="11019" width="21.1796875" style="66" customWidth="1"/>
    <col min="11020" max="11020" width="18.81640625" style="66" customWidth="1"/>
    <col min="11021" max="11021" width="16.1796875" style="66" customWidth="1"/>
    <col min="11022" max="11022" width="18.453125" style="66" customWidth="1"/>
    <col min="11023" max="11023" width="16.1796875" style="66" bestFit="1" customWidth="1"/>
    <col min="11024" max="11025" width="8.81640625" style="66"/>
    <col min="11026" max="11026" width="17.1796875" style="66" customWidth="1"/>
    <col min="11027" max="11263" width="8.81640625" style="66"/>
    <col min="11264" max="11264" width="1.54296875" style="66" customWidth="1"/>
    <col min="11265" max="11265" width="29.453125" style="66" customWidth="1"/>
    <col min="11266" max="11266" width="18.81640625" style="66" customWidth="1"/>
    <col min="11267" max="11267" width="26.54296875" style="66" customWidth="1"/>
    <col min="11268" max="11268" width="22.81640625" style="66" customWidth="1"/>
    <col min="11269" max="11269" width="25.54296875" style="66" customWidth="1"/>
    <col min="11270" max="11270" width="31.453125" style="66" customWidth="1"/>
    <col min="11271" max="11271" width="30.81640625" style="66" customWidth="1"/>
    <col min="11272" max="11272" width="17.1796875" style="66" customWidth="1"/>
    <col min="11273" max="11273" width="2.1796875" style="66" customWidth="1"/>
    <col min="11274" max="11274" width="24" style="66" customWidth="1"/>
    <col min="11275" max="11275" width="21.1796875" style="66" customWidth="1"/>
    <col min="11276" max="11276" width="18.81640625" style="66" customWidth="1"/>
    <col min="11277" max="11277" width="16.1796875" style="66" customWidth="1"/>
    <col min="11278" max="11278" width="18.453125" style="66" customWidth="1"/>
    <col min="11279" max="11279" width="16.1796875" style="66" bestFit="1" customWidth="1"/>
    <col min="11280" max="11281" width="8.81640625" style="66"/>
    <col min="11282" max="11282" width="17.1796875" style="66" customWidth="1"/>
    <col min="11283" max="11519" width="8.81640625" style="66"/>
    <col min="11520" max="11520" width="1.54296875" style="66" customWidth="1"/>
    <col min="11521" max="11521" width="29.453125" style="66" customWidth="1"/>
    <col min="11522" max="11522" width="18.81640625" style="66" customWidth="1"/>
    <col min="11523" max="11523" width="26.54296875" style="66" customWidth="1"/>
    <col min="11524" max="11524" width="22.81640625" style="66" customWidth="1"/>
    <col min="11525" max="11525" width="25.54296875" style="66" customWidth="1"/>
    <col min="11526" max="11526" width="31.453125" style="66" customWidth="1"/>
    <col min="11527" max="11527" width="30.81640625" style="66" customWidth="1"/>
    <col min="11528" max="11528" width="17.1796875" style="66" customWidth="1"/>
    <col min="11529" max="11529" width="2.1796875" style="66" customWidth="1"/>
    <col min="11530" max="11530" width="24" style="66" customWidth="1"/>
    <col min="11531" max="11531" width="21.1796875" style="66" customWidth="1"/>
    <col min="11532" max="11532" width="18.81640625" style="66" customWidth="1"/>
    <col min="11533" max="11533" width="16.1796875" style="66" customWidth="1"/>
    <col min="11534" max="11534" width="18.453125" style="66" customWidth="1"/>
    <col min="11535" max="11535" width="16.1796875" style="66" bestFit="1" customWidth="1"/>
    <col min="11536" max="11537" width="8.81640625" style="66"/>
    <col min="11538" max="11538" width="17.1796875" style="66" customWidth="1"/>
    <col min="11539" max="11775" width="8.81640625" style="66"/>
    <col min="11776" max="11776" width="1.54296875" style="66" customWidth="1"/>
    <col min="11777" max="11777" width="29.453125" style="66" customWidth="1"/>
    <col min="11778" max="11778" width="18.81640625" style="66" customWidth="1"/>
    <col min="11779" max="11779" width="26.54296875" style="66" customWidth="1"/>
    <col min="11780" max="11780" width="22.81640625" style="66" customWidth="1"/>
    <col min="11781" max="11781" width="25.54296875" style="66" customWidth="1"/>
    <col min="11782" max="11782" width="31.453125" style="66" customWidth="1"/>
    <col min="11783" max="11783" width="30.81640625" style="66" customWidth="1"/>
    <col min="11784" max="11784" width="17.1796875" style="66" customWidth="1"/>
    <col min="11785" max="11785" width="2.1796875" style="66" customWidth="1"/>
    <col min="11786" max="11786" width="24" style="66" customWidth="1"/>
    <col min="11787" max="11787" width="21.1796875" style="66" customWidth="1"/>
    <col min="11788" max="11788" width="18.81640625" style="66" customWidth="1"/>
    <col min="11789" max="11789" width="16.1796875" style="66" customWidth="1"/>
    <col min="11790" max="11790" width="18.453125" style="66" customWidth="1"/>
    <col min="11791" max="11791" width="16.1796875" style="66" bestFit="1" customWidth="1"/>
    <col min="11792" max="11793" width="8.81640625" style="66"/>
    <col min="11794" max="11794" width="17.1796875" style="66" customWidth="1"/>
    <col min="11795" max="12031" width="8.81640625" style="66"/>
    <col min="12032" max="12032" width="1.54296875" style="66" customWidth="1"/>
    <col min="12033" max="12033" width="29.453125" style="66" customWidth="1"/>
    <col min="12034" max="12034" width="18.81640625" style="66" customWidth="1"/>
    <col min="12035" max="12035" width="26.54296875" style="66" customWidth="1"/>
    <col min="12036" max="12036" width="22.81640625" style="66" customWidth="1"/>
    <col min="12037" max="12037" width="25.54296875" style="66" customWidth="1"/>
    <col min="12038" max="12038" width="31.453125" style="66" customWidth="1"/>
    <col min="12039" max="12039" width="30.81640625" style="66" customWidth="1"/>
    <col min="12040" max="12040" width="17.1796875" style="66" customWidth="1"/>
    <col min="12041" max="12041" width="2.1796875" style="66" customWidth="1"/>
    <col min="12042" max="12042" width="24" style="66" customWidth="1"/>
    <col min="12043" max="12043" width="21.1796875" style="66" customWidth="1"/>
    <col min="12044" max="12044" width="18.81640625" style="66" customWidth="1"/>
    <col min="12045" max="12045" width="16.1796875" style="66" customWidth="1"/>
    <col min="12046" max="12046" width="18.453125" style="66" customWidth="1"/>
    <col min="12047" max="12047" width="16.1796875" style="66" bestFit="1" customWidth="1"/>
    <col min="12048" max="12049" width="8.81640625" style="66"/>
    <col min="12050" max="12050" width="17.1796875" style="66" customWidth="1"/>
    <col min="12051" max="12287" width="8.81640625" style="66"/>
    <col min="12288" max="12288" width="1.54296875" style="66" customWidth="1"/>
    <col min="12289" max="12289" width="29.453125" style="66" customWidth="1"/>
    <col min="12290" max="12290" width="18.81640625" style="66" customWidth="1"/>
    <col min="12291" max="12291" width="26.54296875" style="66" customWidth="1"/>
    <col min="12292" max="12292" width="22.81640625" style="66" customWidth="1"/>
    <col min="12293" max="12293" width="25.54296875" style="66" customWidth="1"/>
    <col min="12294" max="12294" width="31.453125" style="66" customWidth="1"/>
    <col min="12295" max="12295" width="30.81640625" style="66" customWidth="1"/>
    <col min="12296" max="12296" width="17.1796875" style="66" customWidth="1"/>
    <col min="12297" max="12297" width="2.1796875" style="66" customWidth="1"/>
    <col min="12298" max="12298" width="24" style="66" customWidth="1"/>
    <col min="12299" max="12299" width="21.1796875" style="66" customWidth="1"/>
    <col min="12300" max="12300" width="18.81640625" style="66" customWidth="1"/>
    <col min="12301" max="12301" width="16.1796875" style="66" customWidth="1"/>
    <col min="12302" max="12302" width="18.453125" style="66" customWidth="1"/>
    <col min="12303" max="12303" width="16.1796875" style="66" bestFit="1" customWidth="1"/>
    <col min="12304" max="12305" width="8.81640625" style="66"/>
    <col min="12306" max="12306" width="17.1796875" style="66" customWidth="1"/>
    <col min="12307" max="12543" width="8.81640625" style="66"/>
    <col min="12544" max="12544" width="1.54296875" style="66" customWidth="1"/>
    <col min="12545" max="12545" width="29.453125" style="66" customWidth="1"/>
    <col min="12546" max="12546" width="18.81640625" style="66" customWidth="1"/>
    <col min="12547" max="12547" width="26.54296875" style="66" customWidth="1"/>
    <col min="12548" max="12548" width="22.81640625" style="66" customWidth="1"/>
    <col min="12549" max="12549" width="25.54296875" style="66" customWidth="1"/>
    <col min="12550" max="12550" width="31.453125" style="66" customWidth="1"/>
    <col min="12551" max="12551" width="30.81640625" style="66" customWidth="1"/>
    <col min="12552" max="12552" width="17.1796875" style="66" customWidth="1"/>
    <col min="12553" max="12553" width="2.1796875" style="66" customWidth="1"/>
    <col min="12554" max="12554" width="24" style="66" customWidth="1"/>
    <col min="12555" max="12555" width="21.1796875" style="66" customWidth="1"/>
    <col min="12556" max="12556" width="18.81640625" style="66" customWidth="1"/>
    <col min="12557" max="12557" width="16.1796875" style="66" customWidth="1"/>
    <col min="12558" max="12558" width="18.453125" style="66" customWidth="1"/>
    <col min="12559" max="12559" width="16.1796875" style="66" bestFit="1" customWidth="1"/>
    <col min="12560" max="12561" width="8.81640625" style="66"/>
    <col min="12562" max="12562" width="17.1796875" style="66" customWidth="1"/>
    <col min="12563" max="12799" width="8.81640625" style="66"/>
    <col min="12800" max="12800" width="1.54296875" style="66" customWidth="1"/>
    <col min="12801" max="12801" width="29.453125" style="66" customWidth="1"/>
    <col min="12802" max="12802" width="18.81640625" style="66" customWidth="1"/>
    <col min="12803" max="12803" width="26.54296875" style="66" customWidth="1"/>
    <col min="12804" max="12804" width="22.81640625" style="66" customWidth="1"/>
    <col min="12805" max="12805" width="25.54296875" style="66" customWidth="1"/>
    <col min="12806" max="12806" width="31.453125" style="66" customWidth="1"/>
    <col min="12807" max="12807" width="30.81640625" style="66" customWidth="1"/>
    <col min="12808" max="12808" width="17.1796875" style="66" customWidth="1"/>
    <col min="12809" max="12809" width="2.1796875" style="66" customWidth="1"/>
    <col min="12810" max="12810" width="24" style="66" customWidth="1"/>
    <col min="12811" max="12811" width="21.1796875" style="66" customWidth="1"/>
    <col min="12812" max="12812" width="18.81640625" style="66" customWidth="1"/>
    <col min="12813" max="12813" width="16.1796875" style="66" customWidth="1"/>
    <col min="12814" max="12814" width="18.453125" style="66" customWidth="1"/>
    <col min="12815" max="12815" width="16.1796875" style="66" bestFit="1" customWidth="1"/>
    <col min="12816" max="12817" width="8.81640625" style="66"/>
    <col min="12818" max="12818" width="17.1796875" style="66" customWidth="1"/>
    <col min="12819" max="13055" width="8.81640625" style="66"/>
    <col min="13056" max="13056" width="1.54296875" style="66" customWidth="1"/>
    <col min="13057" max="13057" width="29.453125" style="66" customWidth="1"/>
    <col min="13058" max="13058" width="18.81640625" style="66" customWidth="1"/>
    <col min="13059" max="13059" width="26.54296875" style="66" customWidth="1"/>
    <col min="13060" max="13060" width="22.81640625" style="66" customWidth="1"/>
    <col min="13061" max="13061" width="25.54296875" style="66" customWidth="1"/>
    <col min="13062" max="13062" width="31.453125" style="66" customWidth="1"/>
    <col min="13063" max="13063" width="30.81640625" style="66" customWidth="1"/>
    <col min="13064" max="13064" width="17.1796875" style="66" customWidth="1"/>
    <col min="13065" max="13065" width="2.1796875" style="66" customWidth="1"/>
    <col min="13066" max="13066" width="24" style="66" customWidth="1"/>
    <col min="13067" max="13067" width="21.1796875" style="66" customWidth="1"/>
    <col min="13068" max="13068" width="18.81640625" style="66" customWidth="1"/>
    <col min="13069" max="13069" width="16.1796875" style="66" customWidth="1"/>
    <col min="13070" max="13070" width="18.453125" style="66" customWidth="1"/>
    <col min="13071" max="13071" width="16.1796875" style="66" bestFit="1" customWidth="1"/>
    <col min="13072" max="13073" width="8.81640625" style="66"/>
    <col min="13074" max="13074" width="17.1796875" style="66" customWidth="1"/>
    <col min="13075" max="13311" width="8.81640625" style="66"/>
    <col min="13312" max="13312" width="1.54296875" style="66" customWidth="1"/>
    <col min="13313" max="13313" width="29.453125" style="66" customWidth="1"/>
    <col min="13314" max="13314" width="18.81640625" style="66" customWidth="1"/>
    <col min="13315" max="13315" width="26.54296875" style="66" customWidth="1"/>
    <col min="13316" max="13316" width="22.81640625" style="66" customWidth="1"/>
    <col min="13317" max="13317" width="25.54296875" style="66" customWidth="1"/>
    <col min="13318" max="13318" width="31.453125" style="66" customWidth="1"/>
    <col min="13319" max="13319" width="30.81640625" style="66" customWidth="1"/>
    <col min="13320" max="13320" width="17.1796875" style="66" customWidth="1"/>
    <col min="13321" max="13321" width="2.1796875" style="66" customWidth="1"/>
    <col min="13322" max="13322" width="24" style="66" customWidth="1"/>
    <col min="13323" max="13323" width="21.1796875" style="66" customWidth="1"/>
    <col min="13324" max="13324" width="18.81640625" style="66" customWidth="1"/>
    <col min="13325" max="13325" width="16.1796875" style="66" customWidth="1"/>
    <col min="13326" max="13326" width="18.453125" style="66" customWidth="1"/>
    <col min="13327" max="13327" width="16.1796875" style="66" bestFit="1" customWidth="1"/>
    <col min="13328" max="13329" width="8.81640625" style="66"/>
    <col min="13330" max="13330" width="17.1796875" style="66" customWidth="1"/>
    <col min="13331" max="13567" width="8.81640625" style="66"/>
    <col min="13568" max="13568" width="1.54296875" style="66" customWidth="1"/>
    <col min="13569" max="13569" width="29.453125" style="66" customWidth="1"/>
    <col min="13570" max="13570" width="18.81640625" style="66" customWidth="1"/>
    <col min="13571" max="13571" width="26.54296875" style="66" customWidth="1"/>
    <col min="13572" max="13572" width="22.81640625" style="66" customWidth="1"/>
    <col min="13573" max="13573" width="25.54296875" style="66" customWidth="1"/>
    <col min="13574" max="13574" width="31.453125" style="66" customWidth="1"/>
    <col min="13575" max="13575" width="30.81640625" style="66" customWidth="1"/>
    <col min="13576" max="13576" width="17.1796875" style="66" customWidth="1"/>
    <col min="13577" max="13577" width="2.1796875" style="66" customWidth="1"/>
    <col min="13578" max="13578" width="24" style="66" customWidth="1"/>
    <col min="13579" max="13579" width="21.1796875" style="66" customWidth="1"/>
    <col min="13580" max="13580" width="18.81640625" style="66" customWidth="1"/>
    <col min="13581" max="13581" width="16.1796875" style="66" customWidth="1"/>
    <col min="13582" max="13582" width="18.453125" style="66" customWidth="1"/>
    <col min="13583" max="13583" width="16.1796875" style="66" bestFit="1" customWidth="1"/>
    <col min="13584" max="13585" width="8.81640625" style="66"/>
    <col min="13586" max="13586" width="17.1796875" style="66" customWidth="1"/>
    <col min="13587" max="13823" width="8.81640625" style="66"/>
    <col min="13824" max="13824" width="1.54296875" style="66" customWidth="1"/>
    <col min="13825" max="13825" width="29.453125" style="66" customWidth="1"/>
    <col min="13826" max="13826" width="18.81640625" style="66" customWidth="1"/>
    <col min="13827" max="13827" width="26.54296875" style="66" customWidth="1"/>
    <col min="13828" max="13828" width="22.81640625" style="66" customWidth="1"/>
    <col min="13829" max="13829" width="25.54296875" style="66" customWidth="1"/>
    <col min="13830" max="13830" width="31.453125" style="66" customWidth="1"/>
    <col min="13831" max="13831" width="30.81640625" style="66" customWidth="1"/>
    <col min="13832" max="13832" width="17.1796875" style="66" customWidth="1"/>
    <col min="13833" max="13833" width="2.1796875" style="66" customWidth="1"/>
    <col min="13834" max="13834" width="24" style="66" customWidth="1"/>
    <col min="13835" max="13835" width="21.1796875" style="66" customWidth="1"/>
    <col min="13836" max="13836" width="18.81640625" style="66" customWidth="1"/>
    <col min="13837" max="13837" width="16.1796875" style="66" customWidth="1"/>
    <col min="13838" max="13838" width="18.453125" style="66" customWidth="1"/>
    <col min="13839" max="13839" width="16.1796875" style="66" bestFit="1" customWidth="1"/>
    <col min="13840" max="13841" width="8.81640625" style="66"/>
    <col min="13842" max="13842" width="17.1796875" style="66" customWidth="1"/>
    <col min="13843" max="14079" width="8.81640625" style="66"/>
    <col min="14080" max="14080" width="1.54296875" style="66" customWidth="1"/>
    <col min="14081" max="14081" width="29.453125" style="66" customWidth="1"/>
    <col min="14082" max="14082" width="18.81640625" style="66" customWidth="1"/>
    <col min="14083" max="14083" width="26.54296875" style="66" customWidth="1"/>
    <col min="14084" max="14084" width="22.81640625" style="66" customWidth="1"/>
    <col min="14085" max="14085" width="25.54296875" style="66" customWidth="1"/>
    <col min="14086" max="14086" width="31.453125" style="66" customWidth="1"/>
    <col min="14087" max="14087" width="30.81640625" style="66" customWidth="1"/>
    <col min="14088" max="14088" width="17.1796875" style="66" customWidth="1"/>
    <col min="14089" max="14089" width="2.1796875" style="66" customWidth="1"/>
    <col min="14090" max="14090" width="24" style="66" customWidth="1"/>
    <col min="14091" max="14091" width="21.1796875" style="66" customWidth="1"/>
    <col min="14092" max="14092" width="18.81640625" style="66" customWidth="1"/>
    <col min="14093" max="14093" width="16.1796875" style="66" customWidth="1"/>
    <col min="14094" max="14094" width="18.453125" style="66" customWidth="1"/>
    <col min="14095" max="14095" width="16.1796875" style="66" bestFit="1" customWidth="1"/>
    <col min="14096" max="14097" width="8.81640625" style="66"/>
    <col min="14098" max="14098" width="17.1796875" style="66" customWidth="1"/>
    <col min="14099" max="14335" width="8.81640625" style="66"/>
    <col min="14336" max="14336" width="1.54296875" style="66" customWidth="1"/>
    <col min="14337" max="14337" width="29.453125" style="66" customWidth="1"/>
    <col min="14338" max="14338" width="18.81640625" style="66" customWidth="1"/>
    <col min="14339" max="14339" width="26.54296875" style="66" customWidth="1"/>
    <col min="14340" max="14340" width="22.81640625" style="66" customWidth="1"/>
    <col min="14341" max="14341" width="25.54296875" style="66" customWidth="1"/>
    <col min="14342" max="14342" width="31.453125" style="66" customWidth="1"/>
    <col min="14343" max="14343" width="30.81640625" style="66" customWidth="1"/>
    <col min="14344" max="14344" width="17.1796875" style="66" customWidth="1"/>
    <col min="14345" max="14345" width="2.1796875" style="66" customWidth="1"/>
    <col min="14346" max="14346" width="24" style="66" customWidth="1"/>
    <col min="14347" max="14347" width="21.1796875" style="66" customWidth="1"/>
    <col min="14348" max="14348" width="18.81640625" style="66" customWidth="1"/>
    <col min="14349" max="14349" width="16.1796875" style="66" customWidth="1"/>
    <col min="14350" max="14350" width="18.453125" style="66" customWidth="1"/>
    <col min="14351" max="14351" width="16.1796875" style="66" bestFit="1" customWidth="1"/>
    <col min="14352" max="14353" width="8.81640625" style="66"/>
    <col min="14354" max="14354" width="17.1796875" style="66" customWidth="1"/>
    <col min="14355" max="14591" width="8.81640625" style="66"/>
    <col min="14592" max="14592" width="1.54296875" style="66" customWidth="1"/>
    <col min="14593" max="14593" width="29.453125" style="66" customWidth="1"/>
    <col min="14594" max="14594" width="18.81640625" style="66" customWidth="1"/>
    <col min="14595" max="14595" width="26.54296875" style="66" customWidth="1"/>
    <col min="14596" max="14596" width="22.81640625" style="66" customWidth="1"/>
    <col min="14597" max="14597" width="25.54296875" style="66" customWidth="1"/>
    <col min="14598" max="14598" width="31.453125" style="66" customWidth="1"/>
    <col min="14599" max="14599" width="30.81640625" style="66" customWidth="1"/>
    <col min="14600" max="14600" width="17.1796875" style="66" customWidth="1"/>
    <col min="14601" max="14601" width="2.1796875" style="66" customWidth="1"/>
    <col min="14602" max="14602" width="24" style="66" customWidth="1"/>
    <col min="14603" max="14603" width="21.1796875" style="66" customWidth="1"/>
    <col min="14604" max="14604" width="18.81640625" style="66" customWidth="1"/>
    <col min="14605" max="14605" width="16.1796875" style="66" customWidth="1"/>
    <col min="14606" max="14606" width="18.453125" style="66" customWidth="1"/>
    <col min="14607" max="14607" width="16.1796875" style="66" bestFit="1" customWidth="1"/>
    <col min="14608" max="14609" width="8.81640625" style="66"/>
    <col min="14610" max="14610" width="17.1796875" style="66" customWidth="1"/>
    <col min="14611" max="14847" width="8.81640625" style="66"/>
    <col min="14848" max="14848" width="1.54296875" style="66" customWidth="1"/>
    <col min="14849" max="14849" width="29.453125" style="66" customWidth="1"/>
    <col min="14850" max="14850" width="18.81640625" style="66" customWidth="1"/>
    <col min="14851" max="14851" width="26.54296875" style="66" customWidth="1"/>
    <col min="14852" max="14852" width="22.81640625" style="66" customWidth="1"/>
    <col min="14853" max="14853" width="25.54296875" style="66" customWidth="1"/>
    <col min="14854" max="14854" width="31.453125" style="66" customWidth="1"/>
    <col min="14855" max="14855" width="30.81640625" style="66" customWidth="1"/>
    <col min="14856" max="14856" width="17.1796875" style="66" customWidth="1"/>
    <col min="14857" max="14857" width="2.1796875" style="66" customWidth="1"/>
    <col min="14858" max="14858" width="24" style="66" customWidth="1"/>
    <col min="14859" max="14859" width="21.1796875" style="66" customWidth="1"/>
    <col min="14860" max="14860" width="18.81640625" style="66" customWidth="1"/>
    <col min="14861" max="14861" width="16.1796875" style="66" customWidth="1"/>
    <col min="14862" max="14862" width="18.453125" style="66" customWidth="1"/>
    <col min="14863" max="14863" width="16.1796875" style="66" bestFit="1" customWidth="1"/>
    <col min="14864" max="14865" width="8.81640625" style="66"/>
    <col min="14866" max="14866" width="17.1796875" style="66" customWidth="1"/>
    <col min="14867" max="15103" width="8.81640625" style="66"/>
    <col min="15104" max="15104" width="1.54296875" style="66" customWidth="1"/>
    <col min="15105" max="15105" width="29.453125" style="66" customWidth="1"/>
    <col min="15106" max="15106" width="18.81640625" style="66" customWidth="1"/>
    <col min="15107" max="15107" width="26.54296875" style="66" customWidth="1"/>
    <col min="15108" max="15108" width="22.81640625" style="66" customWidth="1"/>
    <col min="15109" max="15109" width="25.54296875" style="66" customWidth="1"/>
    <col min="15110" max="15110" width="31.453125" style="66" customWidth="1"/>
    <col min="15111" max="15111" width="30.81640625" style="66" customWidth="1"/>
    <col min="15112" max="15112" width="17.1796875" style="66" customWidth="1"/>
    <col min="15113" max="15113" width="2.1796875" style="66" customWidth="1"/>
    <col min="15114" max="15114" width="24" style="66" customWidth="1"/>
    <col min="15115" max="15115" width="21.1796875" style="66" customWidth="1"/>
    <col min="15116" max="15116" width="18.81640625" style="66" customWidth="1"/>
    <col min="15117" max="15117" width="16.1796875" style="66" customWidth="1"/>
    <col min="15118" max="15118" width="18.453125" style="66" customWidth="1"/>
    <col min="15119" max="15119" width="16.1796875" style="66" bestFit="1" customWidth="1"/>
    <col min="15120" max="15121" width="8.81640625" style="66"/>
    <col min="15122" max="15122" width="17.1796875" style="66" customWidth="1"/>
    <col min="15123" max="15359" width="8.81640625" style="66"/>
    <col min="15360" max="15360" width="1.54296875" style="66" customWidth="1"/>
    <col min="15361" max="15361" width="29.453125" style="66" customWidth="1"/>
    <col min="15362" max="15362" width="18.81640625" style="66" customWidth="1"/>
    <col min="15363" max="15363" width="26.54296875" style="66" customWidth="1"/>
    <col min="15364" max="15364" width="22.81640625" style="66" customWidth="1"/>
    <col min="15365" max="15365" width="25.54296875" style="66" customWidth="1"/>
    <col min="15366" max="15366" width="31.453125" style="66" customWidth="1"/>
    <col min="15367" max="15367" width="30.81640625" style="66" customWidth="1"/>
    <col min="15368" max="15368" width="17.1796875" style="66" customWidth="1"/>
    <col min="15369" max="15369" width="2.1796875" style="66" customWidth="1"/>
    <col min="15370" max="15370" width="24" style="66" customWidth="1"/>
    <col min="15371" max="15371" width="21.1796875" style="66" customWidth="1"/>
    <col min="15372" max="15372" width="18.81640625" style="66" customWidth="1"/>
    <col min="15373" max="15373" width="16.1796875" style="66" customWidth="1"/>
    <col min="15374" max="15374" width="18.453125" style="66" customWidth="1"/>
    <col min="15375" max="15375" width="16.1796875" style="66" bestFit="1" customWidth="1"/>
    <col min="15376" max="15377" width="8.81640625" style="66"/>
    <col min="15378" max="15378" width="17.1796875" style="66" customWidth="1"/>
    <col min="15379" max="15615" width="8.81640625" style="66"/>
    <col min="15616" max="15616" width="1.54296875" style="66" customWidth="1"/>
    <col min="15617" max="15617" width="29.453125" style="66" customWidth="1"/>
    <col min="15618" max="15618" width="18.81640625" style="66" customWidth="1"/>
    <col min="15619" max="15619" width="26.54296875" style="66" customWidth="1"/>
    <col min="15620" max="15620" width="22.81640625" style="66" customWidth="1"/>
    <col min="15621" max="15621" width="25.54296875" style="66" customWidth="1"/>
    <col min="15622" max="15622" width="31.453125" style="66" customWidth="1"/>
    <col min="15623" max="15623" width="30.81640625" style="66" customWidth="1"/>
    <col min="15624" max="15624" width="17.1796875" style="66" customWidth="1"/>
    <col min="15625" max="15625" width="2.1796875" style="66" customWidth="1"/>
    <col min="15626" max="15626" width="24" style="66" customWidth="1"/>
    <col min="15627" max="15627" width="21.1796875" style="66" customWidth="1"/>
    <col min="15628" max="15628" width="18.81640625" style="66" customWidth="1"/>
    <col min="15629" max="15629" width="16.1796875" style="66" customWidth="1"/>
    <col min="15630" max="15630" width="18.453125" style="66" customWidth="1"/>
    <col min="15631" max="15631" width="16.1796875" style="66" bestFit="1" customWidth="1"/>
    <col min="15632" max="15633" width="8.81640625" style="66"/>
    <col min="15634" max="15634" width="17.1796875" style="66" customWidth="1"/>
    <col min="15635" max="15871" width="8.81640625" style="66"/>
    <col min="15872" max="15872" width="1.54296875" style="66" customWidth="1"/>
    <col min="15873" max="15873" width="29.453125" style="66" customWidth="1"/>
    <col min="15874" max="15874" width="18.81640625" style="66" customWidth="1"/>
    <col min="15875" max="15875" width="26.54296875" style="66" customWidth="1"/>
    <col min="15876" max="15876" width="22.81640625" style="66" customWidth="1"/>
    <col min="15877" max="15877" width="25.54296875" style="66" customWidth="1"/>
    <col min="15878" max="15878" width="31.453125" style="66" customWidth="1"/>
    <col min="15879" max="15879" width="30.81640625" style="66" customWidth="1"/>
    <col min="15880" max="15880" width="17.1796875" style="66" customWidth="1"/>
    <col min="15881" max="15881" width="2.1796875" style="66" customWidth="1"/>
    <col min="15882" max="15882" width="24" style="66" customWidth="1"/>
    <col min="15883" max="15883" width="21.1796875" style="66" customWidth="1"/>
    <col min="15884" max="15884" width="18.81640625" style="66" customWidth="1"/>
    <col min="15885" max="15885" width="16.1796875" style="66" customWidth="1"/>
    <col min="15886" max="15886" width="18.453125" style="66" customWidth="1"/>
    <col min="15887" max="15887" width="16.1796875" style="66" bestFit="1" customWidth="1"/>
    <col min="15888" max="15889" width="8.81640625" style="66"/>
    <col min="15890" max="15890" width="17.1796875" style="66" customWidth="1"/>
    <col min="15891" max="16127" width="8.81640625" style="66"/>
    <col min="16128" max="16128" width="1.54296875" style="66" customWidth="1"/>
    <col min="16129" max="16129" width="29.453125" style="66" customWidth="1"/>
    <col min="16130" max="16130" width="18.81640625" style="66" customWidth="1"/>
    <col min="16131" max="16131" width="26.54296875" style="66" customWidth="1"/>
    <col min="16132" max="16132" width="22.81640625" style="66" customWidth="1"/>
    <col min="16133" max="16133" width="25.54296875" style="66" customWidth="1"/>
    <col min="16134" max="16134" width="31.453125" style="66" customWidth="1"/>
    <col min="16135" max="16135" width="30.81640625" style="66" customWidth="1"/>
    <col min="16136" max="16136" width="17.1796875" style="66" customWidth="1"/>
    <col min="16137" max="16137" width="2.1796875" style="66" customWidth="1"/>
    <col min="16138" max="16138" width="24" style="66" customWidth="1"/>
    <col min="16139" max="16139" width="21.1796875" style="66" customWidth="1"/>
    <col min="16140" max="16140" width="18.81640625" style="66" customWidth="1"/>
    <col min="16141" max="16141" width="16.1796875" style="66" customWidth="1"/>
    <col min="16142" max="16142" width="18.453125" style="66" customWidth="1"/>
    <col min="16143" max="16143" width="16.1796875" style="66" bestFit="1" customWidth="1"/>
    <col min="16144" max="16145" width="8.81640625" style="66"/>
    <col min="16146" max="16146" width="17.1796875" style="66" customWidth="1"/>
    <col min="16147" max="16384" width="8.81640625" style="66"/>
  </cols>
  <sheetData>
    <row r="1" spans="1:12" ht="34.5" customHeight="1">
      <c r="B1" s="67" t="s">
        <v>27</v>
      </c>
      <c r="C1" s="65"/>
      <c r="D1" s="63"/>
      <c r="E1" s="63"/>
      <c r="F1" s="60"/>
      <c r="G1" s="65"/>
      <c r="H1" s="63"/>
      <c r="I1" s="60"/>
      <c r="J1" s="63"/>
    </row>
    <row r="2" spans="1:12" ht="11.25" customHeight="1">
      <c r="B2" s="67"/>
      <c r="C2" s="65"/>
      <c r="D2" s="63"/>
      <c r="E2" s="63"/>
      <c r="F2" s="60"/>
      <c r="G2" s="65"/>
      <c r="H2" s="63"/>
      <c r="I2" s="69" t="s">
        <v>1</v>
      </c>
      <c r="J2" s="63"/>
    </row>
    <row r="3" spans="1:12" ht="13.5" customHeight="1">
      <c r="B3" s="63"/>
      <c r="C3" s="64"/>
      <c r="D3" s="64"/>
      <c r="E3" s="60"/>
      <c r="F3" s="64"/>
      <c r="G3" s="65"/>
      <c r="H3" s="63"/>
      <c r="I3" s="145"/>
      <c r="J3" s="185" t="s">
        <v>3</v>
      </c>
    </row>
    <row r="4" spans="1:12" ht="37" customHeight="1">
      <c r="B4" s="303" t="s">
        <v>28</v>
      </c>
      <c r="C4" s="303"/>
      <c r="D4" s="303"/>
      <c r="E4" s="303"/>
      <c r="F4" s="303"/>
      <c r="G4" s="303"/>
      <c r="H4" s="68"/>
      <c r="I4" s="208"/>
      <c r="J4" s="185" t="s">
        <v>4</v>
      </c>
    </row>
    <row r="5" spans="1:12" ht="37" customHeight="1">
      <c r="B5" s="303"/>
      <c r="C5" s="303"/>
      <c r="D5" s="303"/>
      <c r="E5" s="303"/>
      <c r="F5" s="303"/>
      <c r="G5" s="303"/>
      <c r="H5" s="63"/>
      <c r="I5" s="210"/>
      <c r="J5" s="185" t="s">
        <v>29</v>
      </c>
    </row>
    <row r="6" spans="1:12" ht="37" customHeight="1">
      <c r="B6" s="303"/>
      <c r="C6" s="303"/>
      <c r="D6" s="303"/>
      <c r="E6" s="303"/>
      <c r="F6" s="303"/>
      <c r="G6" s="303"/>
      <c r="H6" s="63"/>
      <c r="I6" s="79"/>
      <c r="J6" s="185" t="s">
        <v>10</v>
      </c>
    </row>
    <row r="7" spans="1:12" ht="37" customHeight="1">
      <c r="B7" s="303"/>
      <c r="C7" s="303"/>
      <c r="D7" s="303"/>
      <c r="E7" s="303"/>
      <c r="F7" s="303"/>
      <c r="G7" s="303"/>
      <c r="H7" s="63"/>
      <c r="I7" s="3"/>
      <c r="J7" s="185" t="s">
        <v>30</v>
      </c>
    </row>
    <row r="8" spans="1:12" ht="37" customHeight="1">
      <c r="B8" s="303"/>
      <c r="C8" s="303"/>
      <c r="D8" s="303"/>
      <c r="E8" s="303"/>
      <c r="F8" s="303"/>
      <c r="G8" s="303"/>
      <c r="H8" s="63"/>
      <c r="I8" s="9"/>
      <c r="J8" s="185" t="s">
        <v>31</v>
      </c>
    </row>
    <row r="9" spans="1:12" ht="31" customHeight="1">
      <c r="B9" s="303"/>
      <c r="C9" s="303"/>
      <c r="D9" s="303"/>
      <c r="E9" s="303"/>
      <c r="F9" s="303"/>
      <c r="G9" s="303"/>
      <c r="H9" s="63"/>
      <c r="I9" s="10"/>
      <c r="J9" s="185" t="s">
        <v>32</v>
      </c>
    </row>
    <row r="10" spans="1:12" ht="37" customHeight="1" thickBot="1">
      <c r="A10" s="60"/>
      <c r="B10" s="70"/>
      <c r="C10" s="70"/>
      <c r="D10" s="70"/>
      <c r="E10" s="70"/>
      <c r="F10" s="70"/>
      <c r="G10" s="61"/>
      <c r="H10" s="71"/>
      <c r="I10" s="71"/>
      <c r="J10" s="61"/>
    </row>
    <row r="11" spans="1:12" s="63" customFormat="1" ht="37" customHeight="1" thickTop="1">
      <c r="B11" s="60"/>
      <c r="C11" s="64"/>
      <c r="D11" s="64"/>
      <c r="E11" s="64"/>
      <c r="F11" s="64"/>
      <c r="G11" s="64"/>
      <c r="H11" s="64"/>
      <c r="I11" s="64"/>
      <c r="K11" s="62"/>
    </row>
    <row r="12" spans="1:12" s="63" customFormat="1" ht="44.5" customHeight="1">
      <c r="B12" s="310" t="s">
        <v>147</v>
      </c>
      <c r="C12" s="311"/>
      <c r="D12" s="286">
        <v>45872</v>
      </c>
      <c r="K12" s="62"/>
    </row>
    <row r="13" spans="1:12" s="63" customFormat="1" ht="23.5" customHeight="1">
      <c r="K13" s="62"/>
    </row>
    <row r="14" spans="1:12" s="63" customFormat="1" ht="23.5" customHeight="1">
      <c r="B14" s="72" t="s">
        <v>33</v>
      </c>
      <c r="K14" s="62"/>
      <c r="L14" s="62"/>
    </row>
    <row r="15" spans="1:12" s="63" customFormat="1" ht="11.25" customHeight="1" thickBot="1">
      <c r="B15" s="73"/>
      <c r="K15" s="62"/>
      <c r="L15" s="62"/>
    </row>
    <row r="16" spans="1:12">
      <c r="B16" s="74"/>
      <c r="C16" s="75" t="s">
        <v>34</v>
      </c>
      <c r="D16" s="75" t="s">
        <v>35</v>
      </c>
      <c r="E16" s="75" t="s">
        <v>36</v>
      </c>
      <c r="F16" s="76" t="s">
        <v>37</v>
      </c>
      <c r="G16" s="63"/>
      <c r="H16" s="63"/>
      <c r="I16" s="63"/>
      <c r="J16" s="77" t="s">
        <v>38</v>
      </c>
    </row>
    <row r="17" spans="1:35" ht="14.5">
      <c r="B17" s="209" t="s">
        <v>39</v>
      </c>
      <c r="C17" s="208" t="s">
        <v>148</v>
      </c>
      <c r="D17" s="208" t="s">
        <v>149</v>
      </c>
      <c r="E17" s="208"/>
      <c r="F17" s="208"/>
      <c r="G17" s="63"/>
      <c r="H17" s="63"/>
      <c r="I17" s="63"/>
      <c r="J17" s="78" t="s">
        <v>40</v>
      </c>
    </row>
    <row r="18" spans="1:35" ht="14.5">
      <c r="B18" s="209" t="s">
        <v>41</v>
      </c>
      <c r="C18" s="208">
        <v>10</v>
      </c>
      <c r="D18" s="208">
        <v>12</v>
      </c>
      <c r="E18" s="208"/>
      <c r="F18" s="208"/>
      <c r="G18" s="63"/>
      <c r="H18" s="63"/>
      <c r="I18" s="63"/>
      <c r="J18" s="79">
        <v>25</v>
      </c>
    </row>
    <row r="19" spans="1:35" ht="14.5">
      <c r="B19" s="209" t="s">
        <v>42</v>
      </c>
      <c r="C19" s="208">
        <v>4</v>
      </c>
      <c r="D19" s="208">
        <v>4</v>
      </c>
      <c r="E19" s="208"/>
      <c r="F19" s="208"/>
      <c r="G19" s="63"/>
      <c r="H19" s="63"/>
      <c r="I19" s="63"/>
      <c r="J19" s="79">
        <v>5</v>
      </c>
    </row>
    <row r="20" spans="1:35" ht="14.5" thickBot="1">
      <c r="B20" s="209" t="s">
        <v>43</v>
      </c>
      <c r="C20" s="146">
        <f>IFERROR(SUM(C18-C19)/C18,"")</f>
        <v>0.6</v>
      </c>
      <c r="D20" s="146">
        <f t="shared" ref="D20:F20" si="0">IFERROR(SUM(D18-D19)/D18,"")</f>
        <v>0.66666666666666663</v>
      </c>
      <c r="E20" s="146" t="str">
        <f t="shared" si="0"/>
        <v/>
      </c>
      <c r="F20" s="146" t="str">
        <f t="shared" si="0"/>
        <v/>
      </c>
      <c r="G20" s="63"/>
      <c r="H20" s="63"/>
      <c r="I20" s="63"/>
      <c r="J20" s="80">
        <v>0.8</v>
      </c>
    </row>
    <row r="21" spans="1:35" s="63" customFormat="1" ht="18.75" customHeight="1">
      <c r="B21" s="81"/>
      <c r="C21" s="82"/>
      <c r="D21" s="82"/>
      <c r="E21" s="82"/>
      <c r="F21" s="82"/>
      <c r="K21" s="62"/>
      <c r="L21" s="62"/>
    </row>
    <row r="22" spans="1:35" s="63" customFormat="1" ht="18.75" customHeight="1">
      <c r="B22" s="72" t="s">
        <v>150</v>
      </c>
      <c r="K22" s="62"/>
      <c r="L22" s="62"/>
    </row>
    <row r="23" spans="1:35" s="63" customFormat="1" ht="18.75" customHeight="1">
      <c r="B23" s="83" t="s">
        <v>44</v>
      </c>
      <c r="K23" s="62"/>
      <c r="L23" s="62"/>
    </row>
    <row r="24" spans="1:35" s="63" customFormat="1" ht="11.25" customHeight="1" thickBot="1">
      <c r="B24" s="73"/>
      <c r="K24" s="62"/>
      <c r="L24" s="62"/>
    </row>
    <row r="25" spans="1:35" s="91" customFormat="1" ht="28">
      <c r="A25" s="84"/>
      <c r="B25" s="85" t="s">
        <v>45</v>
      </c>
      <c r="C25" s="86" t="s">
        <v>34</v>
      </c>
      <c r="D25" s="86" t="s">
        <v>35</v>
      </c>
      <c r="E25" s="86" t="s">
        <v>36</v>
      </c>
      <c r="F25" s="87" t="s">
        <v>37</v>
      </c>
      <c r="G25" s="88" t="s">
        <v>46</v>
      </c>
      <c r="H25" s="88" t="s">
        <v>47</v>
      </c>
      <c r="I25" s="84"/>
      <c r="J25" s="89" t="s">
        <v>38</v>
      </c>
      <c r="K25" s="90"/>
      <c r="L25" s="90"/>
      <c r="M25" s="90"/>
      <c r="N25" s="90"/>
      <c r="O25" s="84"/>
      <c r="P25" s="84"/>
      <c r="Q25" s="84"/>
      <c r="R25" s="84"/>
      <c r="S25" s="84"/>
      <c r="T25" s="84"/>
      <c r="U25" s="84"/>
      <c r="V25" s="84"/>
      <c r="W25" s="84"/>
      <c r="X25" s="84"/>
      <c r="Y25" s="84"/>
      <c r="Z25" s="84"/>
      <c r="AA25" s="84"/>
      <c r="AB25" s="84"/>
      <c r="AC25" s="84"/>
      <c r="AD25" s="84"/>
      <c r="AE25" s="84"/>
      <c r="AF25" s="84"/>
      <c r="AG25" s="84"/>
      <c r="AH25" s="84"/>
      <c r="AI25" s="84"/>
    </row>
    <row r="26" spans="1:35">
      <c r="B26" s="268">
        <f>IF(ISBLANK($D$12)," ",$D$12)</f>
        <v>45872</v>
      </c>
      <c r="C26" s="3"/>
      <c r="D26" s="3">
        <v>2</v>
      </c>
      <c r="E26" s="3"/>
      <c r="F26" s="3"/>
      <c r="G26" s="147">
        <f t="shared" ref="G26:G37" si="1">SUM(C26:F26)</f>
        <v>2</v>
      </c>
      <c r="H26" s="148">
        <f>SUM(G26/30)</f>
        <v>6.6666666666666666E-2</v>
      </c>
      <c r="I26" s="63"/>
      <c r="J26" s="92"/>
      <c r="K26" s="63"/>
      <c r="L26" s="63"/>
    </row>
    <row r="27" spans="1:35">
      <c r="B27" s="268">
        <f>IFERROR(EDATE(B26,1)," ")</f>
        <v>45903</v>
      </c>
      <c r="C27" s="3"/>
      <c r="D27" s="3">
        <v>3</v>
      </c>
      <c r="E27" s="3"/>
      <c r="F27" s="3"/>
      <c r="G27" s="147">
        <f t="shared" si="1"/>
        <v>3</v>
      </c>
      <c r="H27" s="148">
        <f>SUM(G27/30)</f>
        <v>0.1</v>
      </c>
      <c r="I27" s="63"/>
      <c r="J27" s="92"/>
      <c r="K27" s="63"/>
      <c r="L27" s="63"/>
    </row>
    <row r="28" spans="1:35">
      <c r="B28" s="268">
        <f t="shared" ref="B28:B61" si="2">IFERROR(EDATE(B27,1)," ")</f>
        <v>45933</v>
      </c>
      <c r="C28" s="3"/>
      <c r="D28" s="3">
        <v>4</v>
      </c>
      <c r="E28" s="3"/>
      <c r="F28" s="3"/>
      <c r="G28" s="147">
        <f t="shared" si="1"/>
        <v>4</v>
      </c>
      <c r="H28" s="148">
        <f>SUM(G28/30)</f>
        <v>0.13333333333333333</v>
      </c>
      <c r="I28" s="63"/>
      <c r="J28" s="92"/>
      <c r="K28" s="63"/>
      <c r="L28" s="63"/>
    </row>
    <row r="29" spans="1:35">
      <c r="B29" s="268">
        <f t="shared" si="2"/>
        <v>45964</v>
      </c>
      <c r="C29" s="3"/>
      <c r="D29" s="3">
        <v>3</v>
      </c>
      <c r="E29" s="3"/>
      <c r="F29" s="3"/>
      <c r="G29" s="149">
        <f t="shared" si="1"/>
        <v>3</v>
      </c>
      <c r="H29" s="150">
        <f>SUM(G29/30)</f>
        <v>0.1</v>
      </c>
      <c r="I29" s="63"/>
      <c r="J29" s="92"/>
      <c r="K29" s="63"/>
      <c r="L29" s="63"/>
    </row>
    <row r="30" spans="1:35">
      <c r="B30" s="268">
        <f t="shared" si="2"/>
        <v>45994</v>
      </c>
      <c r="C30" s="3"/>
      <c r="D30" s="3">
        <v>4</v>
      </c>
      <c r="E30" s="3"/>
      <c r="F30" s="3"/>
      <c r="G30" s="151">
        <f t="shared" si="1"/>
        <v>4</v>
      </c>
      <c r="H30" s="152">
        <f t="shared" ref="H30:H37" si="3">SUM(G30/30)</f>
        <v>0.13333333333333333</v>
      </c>
      <c r="I30" s="63"/>
      <c r="J30" s="92">
        <v>20</v>
      </c>
      <c r="K30" s="63" t="s">
        <v>48</v>
      </c>
      <c r="L30" s="63"/>
    </row>
    <row r="31" spans="1:35">
      <c r="B31" s="268">
        <f t="shared" si="2"/>
        <v>46025</v>
      </c>
      <c r="C31" s="3">
        <v>3</v>
      </c>
      <c r="D31" s="3">
        <v>2</v>
      </c>
      <c r="E31" s="3"/>
      <c r="F31" s="3"/>
      <c r="G31" s="149">
        <f t="shared" si="1"/>
        <v>5</v>
      </c>
      <c r="H31" s="150">
        <f t="shared" si="3"/>
        <v>0.16666666666666666</v>
      </c>
      <c r="I31" s="63"/>
      <c r="J31" s="92">
        <v>18</v>
      </c>
      <c r="K31" s="63"/>
      <c r="L31" s="63"/>
    </row>
    <row r="32" spans="1:35">
      <c r="B32" s="268">
        <f t="shared" si="2"/>
        <v>46056</v>
      </c>
      <c r="C32" s="3">
        <v>5</v>
      </c>
      <c r="D32" s="3">
        <v>2</v>
      </c>
      <c r="E32" s="3"/>
      <c r="F32" s="3"/>
      <c r="G32" s="151">
        <f t="shared" si="1"/>
        <v>7</v>
      </c>
      <c r="H32" s="152">
        <f t="shared" si="3"/>
        <v>0.23333333333333334</v>
      </c>
      <c r="I32" s="63"/>
      <c r="J32" s="92">
        <v>19</v>
      </c>
      <c r="K32" s="63"/>
      <c r="L32" s="63"/>
    </row>
    <row r="33" spans="2:12">
      <c r="B33" s="268">
        <f t="shared" si="2"/>
        <v>46084</v>
      </c>
      <c r="C33" s="3">
        <v>2</v>
      </c>
      <c r="D33" s="3">
        <v>4</v>
      </c>
      <c r="E33" s="3"/>
      <c r="F33" s="3"/>
      <c r="G33" s="147">
        <f t="shared" si="1"/>
        <v>6</v>
      </c>
      <c r="H33" s="148">
        <f t="shared" si="3"/>
        <v>0.2</v>
      </c>
      <c r="I33" s="63"/>
      <c r="J33" s="92">
        <v>23</v>
      </c>
      <c r="K33" s="63"/>
      <c r="L33" s="63"/>
    </row>
    <row r="34" spans="2:12">
      <c r="B34" s="268">
        <f t="shared" si="2"/>
        <v>46115</v>
      </c>
      <c r="C34" s="3">
        <v>8</v>
      </c>
      <c r="D34" s="3">
        <v>2</v>
      </c>
      <c r="E34" s="3"/>
      <c r="F34" s="3"/>
      <c r="G34" s="151">
        <f t="shared" si="1"/>
        <v>10</v>
      </c>
      <c r="H34" s="152">
        <f t="shared" si="3"/>
        <v>0.33333333333333331</v>
      </c>
      <c r="I34" s="63"/>
      <c r="J34" s="92">
        <v>25</v>
      </c>
      <c r="K34" s="63"/>
      <c r="L34" s="63"/>
    </row>
    <row r="35" spans="2:12">
      <c r="B35" s="268">
        <f t="shared" si="2"/>
        <v>46145</v>
      </c>
      <c r="C35" s="3">
        <v>9</v>
      </c>
      <c r="D35" s="3">
        <v>4</v>
      </c>
      <c r="E35" s="3"/>
      <c r="F35" s="3"/>
      <c r="G35" s="149">
        <f t="shared" si="1"/>
        <v>13</v>
      </c>
      <c r="H35" s="150">
        <f t="shared" si="3"/>
        <v>0.43333333333333335</v>
      </c>
      <c r="I35" s="63"/>
      <c r="J35" s="92">
        <v>30</v>
      </c>
      <c r="K35" s="63"/>
      <c r="L35" s="63"/>
    </row>
    <row r="36" spans="2:12">
      <c r="B36" s="268">
        <f t="shared" si="2"/>
        <v>46176</v>
      </c>
      <c r="C36" s="3">
        <v>7</v>
      </c>
      <c r="D36" s="3">
        <v>2</v>
      </c>
      <c r="E36" s="3"/>
      <c r="F36" s="3"/>
      <c r="G36" s="151">
        <f t="shared" si="1"/>
        <v>9</v>
      </c>
      <c r="H36" s="152">
        <f t="shared" si="3"/>
        <v>0.3</v>
      </c>
      <c r="I36" s="63"/>
      <c r="J36" s="92">
        <v>30</v>
      </c>
      <c r="K36" s="63"/>
      <c r="L36" s="63"/>
    </row>
    <row r="37" spans="2:12" ht="14.5" thickBot="1">
      <c r="B37" s="268">
        <f t="shared" si="2"/>
        <v>46206</v>
      </c>
      <c r="C37" s="3">
        <v>9</v>
      </c>
      <c r="D37" s="3">
        <v>2</v>
      </c>
      <c r="E37" s="3"/>
      <c r="F37" s="3"/>
      <c r="G37" s="153">
        <f t="shared" si="1"/>
        <v>11</v>
      </c>
      <c r="H37" s="154">
        <f t="shared" si="3"/>
        <v>0.36666666666666664</v>
      </c>
      <c r="I37" s="63"/>
      <c r="J37" s="92">
        <v>32</v>
      </c>
      <c r="K37" s="63"/>
      <c r="L37" s="63"/>
    </row>
    <row r="38" spans="2:12" ht="14.5" thickBot="1">
      <c r="B38" s="268">
        <f t="shared" si="2"/>
        <v>46237</v>
      </c>
      <c r="C38" s="9">
        <v>0</v>
      </c>
      <c r="D38" s="9">
        <v>2</v>
      </c>
      <c r="E38" s="9"/>
      <c r="F38" s="9"/>
      <c r="G38" s="153">
        <f t="shared" ref="G38:G61" si="4">SUM(C38:F38)</f>
        <v>2</v>
      </c>
      <c r="H38" s="154">
        <f t="shared" ref="H38:H61" si="5">SUM(G38/30)</f>
        <v>6.6666666666666666E-2</v>
      </c>
      <c r="I38" s="63"/>
      <c r="J38" s="92">
        <v>33</v>
      </c>
      <c r="K38" s="63"/>
      <c r="L38" s="63"/>
    </row>
    <row r="39" spans="2:12" ht="14.5" thickBot="1">
      <c r="B39" s="268">
        <f t="shared" si="2"/>
        <v>46268</v>
      </c>
      <c r="C39" s="9">
        <v>8</v>
      </c>
      <c r="D39" s="9">
        <v>4</v>
      </c>
      <c r="E39" s="9"/>
      <c r="F39" s="9"/>
      <c r="G39" s="153">
        <f t="shared" si="4"/>
        <v>12</v>
      </c>
      <c r="H39" s="154">
        <f t="shared" si="5"/>
        <v>0.4</v>
      </c>
      <c r="I39" s="63"/>
      <c r="J39" s="92">
        <v>34</v>
      </c>
      <c r="K39" s="63"/>
      <c r="L39" s="63"/>
    </row>
    <row r="40" spans="2:12" ht="14.5" thickBot="1">
      <c r="B40" s="268">
        <f t="shared" si="2"/>
        <v>46298</v>
      </c>
      <c r="C40" s="9">
        <v>7</v>
      </c>
      <c r="D40" s="9">
        <v>2</v>
      </c>
      <c r="E40" s="9"/>
      <c r="F40" s="9"/>
      <c r="G40" s="153">
        <f t="shared" si="4"/>
        <v>9</v>
      </c>
      <c r="H40" s="154">
        <f t="shared" si="5"/>
        <v>0.3</v>
      </c>
      <c r="I40" s="63"/>
      <c r="J40" s="92">
        <v>35</v>
      </c>
      <c r="K40" s="63"/>
      <c r="L40" s="63"/>
    </row>
    <row r="41" spans="2:12" ht="14.5" thickBot="1">
      <c r="B41" s="268">
        <f t="shared" si="2"/>
        <v>46329</v>
      </c>
      <c r="C41" s="9">
        <v>7</v>
      </c>
      <c r="D41" s="9">
        <v>2</v>
      </c>
      <c r="E41" s="9"/>
      <c r="F41" s="9"/>
      <c r="G41" s="153">
        <f t="shared" si="4"/>
        <v>9</v>
      </c>
      <c r="H41" s="154">
        <f t="shared" si="5"/>
        <v>0.3</v>
      </c>
      <c r="I41" s="63"/>
      <c r="J41" s="92">
        <v>36</v>
      </c>
      <c r="K41" s="63"/>
      <c r="L41" s="63"/>
    </row>
    <row r="42" spans="2:12" ht="14.5" thickBot="1">
      <c r="B42" s="268">
        <f t="shared" si="2"/>
        <v>46359</v>
      </c>
      <c r="C42" s="9">
        <v>5</v>
      </c>
      <c r="D42" s="9">
        <v>2</v>
      </c>
      <c r="E42" s="9"/>
      <c r="F42" s="9"/>
      <c r="G42" s="153">
        <f t="shared" si="4"/>
        <v>7</v>
      </c>
      <c r="H42" s="154">
        <f t="shared" si="5"/>
        <v>0.23333333333333334</v>
      </c>
      <c r="I42" s="63"/>
      <c r="J42" s="92">
        <v>37</v>
      </c>
      <c r="K42" s="63"/>
      <c r="L42" s="63"/>
    </row>
    <row r="43" spans="2:12" ht="14.5" thickBot="1">
      <c r="B43" s="268">
        <f t="shared" si="2"/>
        <v>46390</v>
      </c>
      <c r="C43" s="9">
        <v>5</v>
      </c>
      <c r="D43" s="9">
        <v>2</v>
      </c>
      <c r="E43" s="9"/>
      <c r="F43" s="9"/>
      <c r="G43" s="153">
        <f t="shared" si="4"/>
        <v>7</v>
      </c>
      <c r="H43" s="154">
        <f t="shared" si="5"/>
        <v>0.23333333333333334</v>
      </c>
      <c r="I43" s="63"/>
      <c r="J43" s="92">
        <v>38</v>
      </c>
      <c r="K43" s="63"/>
      <c r="L43" s="63"/>
    </row>
    <row r="44" spans="2:12" ht="14.5" thickBot="1">
      <c r="B44" s="268">
        <f t="shared" si="2"/>
        <v>46421</v>
      </c>
      <c r="C44" s="9">
        <v>4</v>
      </c>
      <c r="D44" s="9">
        <v>2</v>
      </c>
      <c r="E44" s="9"/>
      <c r="F44" s="9"/>
      <c r="G44" s="153">
        <f t="shared" si="4"/>
        <v>6</v>
      </c>
      <c r="H44" s="154">
        <f t="shared" si="5"/>
        <v>0.2</v>
      </c>
      <c r="I44" s="63"/>
      <c r="J44" s="92">
        <v>39</v>
      </c>
      <c r="K44" s="63"/>
      <c r="L44" s="63"/>
    </row>
    <row r="45" spans="2:12" ht="14.5" thickBot="1">
      <c r="B45" s="268">
        <f t="shared" si="2"/>
        <v>46449</v>
      </c>
      <c r="C45" s="9"/>
      <c r="D45" s="9"/>
      <c r="E45" s="9"/>
      <c r="F45" s="9"/>
      <c r="G45" s="153">
        <f t="shared" si="4"/>
        <v>0</v>
      </c>
      <c r="H45" s="154">
        <f t="shared" si="5"/>
        <v>0</v>
      </c>
      <c r="I45" s="63"/>
      <c r="J45" s="92">
        <v>40</v>
      </c>
      <c r="K45" s="63"/>
      <c r="L45" s="63"/>
    </row>
    <row r="46" spans="2:12" ht="14.5" thickBot="1">
      <c r="B46" s="268">
        <f t="shared" si="2"/>
        <v>46480</v>
      </c>
      <c r="C46" s="9"/>
      <c r="D46" s="9"/>
      <c r="E46" s="9"/>
      <c r="F46" s="9"/>
      <c r="G46" s="153">
        <f t="shared" si="4"/>
        <v>0</v>
      </c>
      <c r="H46" s="154">
        <f t="shared" si="5"/>
        <v>0</v>
      </c>
      <c r="I46" s="63"/>
      <c r="J46" s="92">
        <v>41</v>
      </c>
      <c r="K46" s="63"/>
      <c r="L46" s="63"/>
    </row>
    <row r="47" spans="2:12" ht="14.5" thickBot="1">
      <c r="B47" s="268">
        <f t="shared" si="2"/>
        <v>46510</v>
      </c>
      <c r="C47" s="9"/>
      <c r="D47" s="9"/>
      <c r="E47" s="9"/>
      <c r="F47" s="9"/>
      <c r="G47" s="153">
        <f t="shared" si="4"/>
        <v>0</v>
      </c>
      <c r="H47" s="154">
        <f t="shared" si="5"/>
        <v>0</v>
      </c>
      <c r="I47" s="63"/>
      <c r="J47" s="92">
        <v>42</v>
      </c>
      <c r="K47" s="63"/>
      <c r="L47" s="63"/>
    </row>
    <row r="48" spans="2:12" ht="14.5" thickBot="1">
      <c r="B48" s="268">
        <f t="shared" si="2"/>
        <v>46541</v>
      </c>
      <c r="C48" s="9"/>
      <c r="D48" s="9"/>
      <c r="E48" s="9"/>
      <c r="F48" s="9"/>
      <c r="G48" s="153">
        <f t="shared" si="4"/>
        <v>0</v>
      </c>
      <c r="H48" s="154">
        <f t="shared" si="5"/>
        <v>0</v>
      </c>
      <c r="I48" s="63"/>
      <c r="J48" s="92">
        <v>43</v>
      </c>
      <c r="K48" s="63"/>
      <c r="L48" s="63"/>
    </row>
    <row r="49" spans="2:12" ht="14.5" thickBot="1">
      <c r="B49" s="268">
        <f t="shared" si="2"/>
        <v>46571</v>
      </c>
      <c r="C49" s="9"/>
      <c r="D49" s="9"/>
      <c r="E49" s="9"/>
      <c r="F49" s="9"/>
      <c r="G49" s="153">
        <f t="shared" si="4"/>
        <v>0</v>
      </c>
      <c r="H49" s="154">
        <f t="shared" si="5"/>
        <v>0</v>
      </c>
      <c r="I49" s="63"/>
      <c r="J49" s="92">
        <v>44</v>
      </c>
      <c r="K49" s="63"/>
      <c r="L49" s="63"/>
    </row>
    <row r="50" spans="2:12" ht="14.5" thickBot="1">
      <c r="B50" s="268">
        <f t="shared" si="2"/>
        <v>46602</v>
      </c>
      <c r="C50" s="10"/>
      <c r="D50" s="10"/>
      <c r="E50" s="10"/>
      <c r="F50" s="10"/>
      <c r="G50" s="153">
        <f t="shared" si="4"/>
        <v>0</v>
      </c>
      <c r="H50" s="154">
        <f t="shared" si="5"/>
        <v>0</v>
      </c>
      <c r="I50" s="63"/>
      <c r="J50" s="92">
        <v>45</v>
      </c>
      <c r="K50" s="63"/>
      <c r="L50" s="63"/>
    </row>
    <row r="51" spans="2:12" ht="14.5" thickBot="1">
      <c r="B51" s="268">
        <f t="shared" si="2"/>
        <v>46633</v>
      </c>
      <c r="C51" s="10"/>
      <c r="D51" s="10"/>
      <c r="E51" s="10"/>
      <c r="F51" s="10"/>
      <c r="G51" s="153">
        <f t="shared" si="4"/>
        <v>0</v>
      </c>
      <c r="H51" s="154">
        <f t="shared" si="5"/>
        <v>0</v>
      </c>
      <c r="I51" s="63"/>
      <c r="J51" s="92">
        <v>46</v>
      </c>
      <c r="K51" s="63"/>
      <c r="L51" s="63"/>
    </row>
    <row r="52" spans="2:12" ht="14.5" thickBot="1">
      <c r="B52" s="268">
        <f t="shared" si="2"/>
        <v>46663</v>
      </c>
      <c r="C52" s="10"/>
      <c r="D52" s="10"/>
      <c r="E52" s="10"/>
      <c r="F52" s="10"/>
      <c r="G52" s="153">
        <f t="shared" si="4"/>
        <v>0</v>
      </c>
      <c r="H52" s="154">
        <f t="shared" si="5"/>
        <v>0</v>
      </c>
      <c r="I52" s="63"/>
      <c r="J52" s="92">
        <v>47</v>
      </c>
      <c r="K52" s="63"/>
      <c r="L52" s="63"/>
    </row>
    <row r="53" spans="2:12" ht="14.5" thickBot="1">
      <c r="B53" s="268">
        <f t="shared" si="2"/>
        <v>46694</v>
      </c>
      <c r="C53" s="10"/>
      <c r="D53" s="10"/>
      <c r="E53" s="10"/>
      <c r="F53" s="10"/>
      <c r="G53" s="153">
        <f t="shared" si="4"/>
        <v>0</v>
      </c>
      <c r="H53" s="154">
        <f t="shared" si="5"/>
        <v>0</v>
      </c>
      <c r="I53" s="63"/>
      <c r="J53" s="92">
        <v>48</v>
      </c>
      <c r="K53" s="63"/>
      <c r="L53" s="63"/>
    </row>
    <row r="54" spans="2:12" ht="14.5" thickBot="1">
      <c r="B54" s="268">
        <f t="shared" si="2"/>
        <v>46724</v>
      </c>
      <c r="C54" s="10"/>
      <c r="D54" s="10"/>
      <c r="E54" s="10"/>
      <c r="F54" s="10"/>
      <c r="G54" s="153">
        <f t="shared" si="4"/>
        <v>0</v>
      </c>
      <c r="H54" s="154">
        <f t="shared" si="5"/>
        <v>0</v>
      </c>
      <c r="I54" s="63"/>
      <c r="J54" s="92">
        <v>49</v>
      </c>
      <c r="K54" s="63"/>
      <c r="L54" s="63"/>
    </row>
    <row r="55" spans="2:12" ht="14.5" thickBot="1">
      <c r="B55" s="268">
        <f t="shared" si="2"/>
        <v>46755</v>
      </c>
      <c r="C55" s="10"/>
      <c r="D55" s="10"/>
      <c r="E55" s="10"/>
      <c r="F55" s="10"/>
      <c r="G55" s="153">
        <f t="shared" si="4"/>
        <v>0</v>
      </c>
      <c r="H55" s="154">
        <f t="shared" si="5"/>
        <v>0</v>
      </c>
      <c r="I55" s="63"/>
      <c r="J55" s="92">
        <v>50</v>
      </c>
      <c r="K55" s="63"/>
      <c r="L55" s="63"/>
    </row>
    <row r="56" spans="2:12" ht="14.5" thickBot="1">
      <c r="B56" s="268">
        <f t="shared" si="2"/>
        <v>46786</v>
      </c>
      <c r="C56" s="10"/>
      <c r="D56" s="10"/>
      <c r="E56" s="10"/>
      <c r="F56" s="10"/>
      <c r="G56" s="153">
        <f t="shared" si="4"/>
        <v>0</v>
      </c>
      <c r="H56" s="154">
        <f t="shared" si="5"/>
        <v>0</v>
      </c>
      <c r="I56" s="63"/>
      <c r="J56" s="92">
        <v>51</v>
      </c>
      <c r="K56" s="63"/>
      <c r="L56" s="63"/>
    </row>
    <row r="57" spans="2:12" ht="14.5" thickBot="1">
      <c r="B57" s="268">
        <f t="shared" si="2"/>
        <v>46815</v>
      </c>
      <c r="C57" s="10"/>
      <c r="D57" s="10"/>
      <c r="E57" s="10"/>
      <c r="F57" s="10"/>
      <c r="G57" s="153">
        <f t="shared" si="4"/>
        <v>0</v>
      </c>
      <c r="H57" s="154">
        <f t="shared" si="5"/>
        <v>0</v>
      </c>
      <c r="I57" s="63"/>
      <c r="J57" s="92">
        <v>52</v>
      </c>
      <c r="K57" s="63"/>
      <c r="L57" s="63"/>
    </row>
    <row r="58" spans="2:12" ht="14.5" thickBot="1">
      <c r="B58" s="268">
        <f t="shared" si="2"/>
        <v>46846</v>
      </c>
      <c r="C58" s="10"/>
      <c r="D58" s="10"/>
      <c r="E58" s="10"/>
      <c r="F58" s="10"/>
      <c r="G58" s="153">
        <f t="shared" si="4"/>
        <v>0</v>
      </c>
      <c r="H58" s="154">
        <f t="shared" si="5"/>
        <v>0</v>
      </c>
      <c r="I58" s="63"/>
      <c r="J58" s="92">
        <v>53</v>
      </c>
      <c r="K58" s="63"/>
      <c r="L58" s="63"/>
    </row>
    <row r="59" spans="2:12" ht="14.5" thickBot="1">
      <c r="B59" s="268">
        <f t="shared" si="2"/>
        <v>46876</v>
      </c>
      <c r="C59" s="10"/>
      <c r="D59" s="10"/>
      <c r="E59" s="10"/>
      <c r="F59" s="10"/>
      <c r="G59" s="153">
        <f t="shared" si="4"/>
        <v>0</v>
      </c>
      <c r="H59" s="154">
        <f t="shared" si="5"/>
        <v>0</v>
      </c>
      <c r="I59" s="63"/>
      <c r="J59" s="92">
        <v>54</v>
      </c>
      <c r="K59" s="63"/>
      <c r="L59" s="63"/>
    </row>
    <row r="60" spans="2:12" ht="14.5" thickBot="1">
      <c r="B60" s="268">
        <f t="shared" si="2"/>
        <v>46907</v>
      </c>
      <c r="C60" s="10"/>
      <c r="D60" s="10"/>
      <c r="E60" s="10"/>
      <c r="F60" s="10"/>
      <c r="G60" s="153">
        <f t="shared" si="4"/>
        <v>0</v>
      </c>
      <c r="H60" s="154">
        <f t="shared" si="5"/>
        <v>0</v>
      </c>
      <c r="I60" s="63"/>
      <c r="J60" s="92">
        <v>55</v>
      </c>
      <c r="K60" s="63"/>
      <c r="L60" s="63"/>
    </row>
    <row r="61" spans="2:12" ht="14.5" thickBot="1">
      <c r="B61" s="268">
        <f t="shared" si="2"/>
        <v>46937</v>
      </c>
      <c r="C61" s="10"/>
      <c r="D61" s="10"/>
      <c r="E61" s="10"/>
      <c r="F61" s="10"/>
      <c r="G61" s="153">
        <f t="shared" si="4"/>
        <v>0</v>
      </c>
      <c r="H61" s="154">
        <f t="shared" si="5"/>
        <v>0</v>
      </c>
      <c r="I61" s="63"/>
      <c r="J61" s="92">
        <v>56</v>
      </c>
      <c r="K61" s="63"/>
      <c r="L61" s="63"/>
    </row>
    <row r="62" spans="2:12" s="63" customFormat="1" ht="29.25" customHeight="1">
      <c r="C62" s="93"/>
      <c r="D62" s="93"/>
      <c r="E62" s="93"/>
      <c r="F62" s="93"/>
    </row>
    <row r="63" spans="2:12" s="63" customFormat="1" ht="20">
      <c r="B63" s="72" t="s">
        <v>49</v>
      </c>
    </row>
    <row r="64" spans="2:12" s="63" customFormat="1" ht="15.5">
      <c r="B64" s="83" t="s">
        <v>50</v>
      </c>
    </row>
    <row r="65" spans="2:12" s="63" customFormat="1" ht="9.25" customHeight="1" thickBot="1">
      <c r="B65" s="94"/>
    </row>
    <row r="66" spans="2:12" ht="28">
      <c r="B66" s="95" t="s">
        <v>45</v>
      </c>
      <c r="C66" s="96" t="s">
        <v>34</v>
      </c>
      <c r="D66" s="97" t="s">
        <v>35</v>
      </c>
      <c r="E66" s="96" t="s">
        <v>36</v>
      </c>
      <c r="F66" s="87" t="s">
        <v>37</v>
      </c>
      <c r="G66" s="88" t="s">
        <v>51</v>
      </c>
      <c r="H66" s="88" t="s">
        <v>52</v>
      </c>
      <c r="I66" s="63"/>
      <c r="J66" s="98" t="s">
        <v>38</v>
      </c>
      <c r="K66" s="63"/>
      <c r="L66" s="63"/>
    </row>
    <row r="67" spans="2:12" ht="14.5">
      <c r="B67" s="268">
        <f>IF(ISBLANK($D$12)," ",$D$12)</f>
        <v>45872</v>
      </c>
      <c r="C67" s="155">
        <f>SUM($C$18*C26)</f>
        <v>0</v>
      </c>
      <c r="D67" s="155">
        <f>SUM($D$18*D26)</f>
        <v>24</v>
      </c>
      <c r="E67" s="155">
        <f>SUM($E$18*E26)</f>
        <v>0</v>
      </c>
      <c r="F67" s="155">
        <f>SUM($F$18*F26)</f>
        <v>0</v>
      </c>
      <c r="G67" s="157">
        <f t="shared" ref="G67:G101" si="6">SUM(C67:F67)</f>
        <v>24</v>
      </c>
      <c r="H67" s="158">
        <f t="shared" ref="H67:H101" si="7">SUM(G67/30)</f>
        <v>0.8</v>
      </c>
      <c r="I67" s="63"/>
      <c r="J67" s="79">
        <f>SUM($J$18*J26)</f>
        <v>0</v>
      </c>
      <c r="K67" s="63"/>
      <c r="L67" s="63"/>
    </row>
    <row r="68" spans="2:12" ht="14.5">
      <c r="B68" s="268">
        <f>IFERROR(EDATE(B67,1)," ")</f>
        <v>45903</v>
      </c>
      <c r="C68" s="155">
        <f t="shared" ref="C68:C102" si="8">SUM($C$18*C27)</f>
        <v>0</v>
      </c>
      <c r="D68" s="155">
        <f t="shared" ref="D68:D102" si="9">SUM($D$18*D27)</f>
        <v>36</v>
      </c>
      <c r="E68" s="155">
        <f t="shared" ref="E68:E102" si="10">SUM($E$18*E27)</f>
        <v>0</v>
      </c>
      <c r="F68" s="155">
        <f t="shared" ref="F68:F102" si="11">SUM($F$18*F27)</f>
        <v>0</v>
      </c>
      <c r="G68" s="159">
        <f t="shared" si="6"/>
        <v>36</v>
      </c>
      <c r="H68" s="160">
        <f t="shared" si="7"/>
        <v>1.2</v>
      </c>
      <c r="I68" s="63"/>
      <c r="J68" s="79">
        <f t="shared" ref="J68:J102" si="12">SUM($J$18*J27)</f>
        <v>0</v>
      </c>
      <c r="K68" s="63"/>
      <c r="L68" s="63"/>
    </row>
    <row r="69" spans="2:12" ht="14.5">
      <c r="B69" s="268">
        <f t="shared" ref="B69:B102" si="13">IFERROR(EDATE(B68,1)," ")</f>
        <v>45933</v>
      </c>
      <c r="C69" s="155">
        <f t="shared" si="8"/>
        <v>0</v>
      </c>
      <c r="D69" s="155">
        <f t="shared" si="9"/>
        <v>48</v>
      </c>
      <c r="E69" s="155">
        <f t="shared" si="10"/>
        <v>0</v>
      </c>
      <c r="F69" s="155">
        <f t="shared" si="11"/>
        <v>0</v>
      </c>
      <c r="G69" s="157">
        <f>SUM(C69:F69)</f>
        <v>48</v>
      </c>
      <c r="H69" s="158">
        <f>SUM(G69/30)</f>
        <v>1.6</v>
      </c>
      <c r="I69" s="63"/>
      <c r="J69" s="79">
        <f t="shared" si="12"/>
        <v>0</v>
      </c>
      <c r="K69" s="63"/>
      <c r="L69" s="63"/>
    </row>
    <row r="70" spans="2:12" ht="14.5">
      <c r="B70" s="268">
        <f t="shared" si="13"/>
        <v>45964</v>
      </c>
      <c r="C70" s="155">
        <f t="shared" si="8"/>
        <v>0</v>
      </c>
      <c r="D70" s="155">
        <f t="shared" si="9"/>
        <v>36</v>
      </c>
      <c r="E70" s="155">
        <f t="shared" si="10"/>
        <v>0</v>
      </c>
      <c r="F70" s="155">
        <f t="shared" si="11"/>
        <v>0</v>
      </c>
      <c r="G70" s="159">
        <f t="shared" si="6"/>
        <v>36</v>
      </c>
      <c r="H70" s="160">
        <f t="shared" si="7"/>
        <v>1.2</v>
      </c>
      <c r="I70" s="63"/>
      <c r="J70" s="79">
        <f t="shared" si="12"/>
        <v>0</v>
      </c>
      <c r="K70" s="63"/>
      <c r="L70" s="63"/>
    </row>
    <row r="71" spans="2:12" ht="14.5">
      <c r="B71" s="268">
        <f t="shared" si="13"/>
        <v>45994</v>
      </c>
      <c r="C71" s="155">
        <f t="shared" si="8"/>
        <v>0</v>
      </c>
      <c r="D71" s="155">
        <f t="shared" si="9"/>
        <v>48</v>
      </c>
      <c r="E71" s="155">
        <f t="shared" si="10"/>
        <v>0</v>
      </c>
      <c r="F71" s="155">
        <f t="shared" si="11"/>
        <v>0</v>
      </c>
      <c r="G71" s="159">
        <f t="shared" ref="G71:G93" si="14">SUM(C71:F71)</f>
        <v>48</v>
      </c>
      <c r="H71" s="160">
        <f t="shared" ref="H71:H93" si="15">SUM(G71/30)</f>
        <v>1.6</v>
      </c>
      <c r="I71" s="63"/>
      <c r="J71" s="79">
        <f t="shared" si="12"/>
        <v>500</v>
      </c>
      <c r="K71" s="63"/>
      <c r="L71" s="63"/>
    </row>
    <row r="72" spans="2:12" ht="14.5">
      <c r="B72" s="268">
        <f t="shared" si="13"/>
        <v>46025</v>
      </c>
      <c r="C72" s="155">
        <f t="shared" si="8"/>
        <v>30</v>
      </c>
      <c r="D72" s="155">
        <f t="shared" si="9"/>
        <v>24</v>
      </c>
      <c r="E72" s="155">
        <f t="shared" si="10"/>
        <v>0</v>
      </c>
      <c r="F72" s="155">
        <f t="shared" si="11"/>
        <v>0</v>
      </c>
      <c r="G72" s="159">
        <f t="shared" si="14"/>
        <v>54</v>
      </c>
      <c r="H72" s="160">
        <f t="shared" si="15"/>
        <v>1.8</v>
      </c>
      <c r="I72" s="63"/>
      <c r="J72" s="79">
        <f t="shared" si="12"/>
        <v>450</v>
      </c>
      <c r="K72" s="63"/>
      <c r="L72" s="63"/>
    </row>
    <row r="73" spans="2:12" ht="14.5">
      <c r="B73" s="268">
        <f t="shared" si="13"/>
        <v>46056</v>
      </c>
      <c r="C73" s="155">
        <f t="shared" si="8"/>
        <v>50</v>
      </c>
      <c r="D73" s="155">
        <f t="shared" si="9"/>
        <v>24</v>
      </c>
      <c r="E73" s="155">
        <f t="shared" si="10"/>
        <v>0</v>
      </c>
      <c r="F73" s="155">
        <f t="shared" si="11"/>
        <v>0</v>
      </c>
      <c r="G73" s="159">
        <f t="shared" si="14"/>
        <v>74</v>
      </c>
      <c r="H73" s="160">
        <f t="shared" si="15"/>
        <v>2.4666666666666668</v>
      </c>
      <c r="I73" s="63"/>
      <c r="J73" s="79">
        <f t="shared" si="12"/>
        <v>475</v>
      </c>
      <c r="K73" s="63"/>
      <c r="L73" s="63"/>
    </row>
    <row r="74" spans="2:12" ht="14.5">
      <c r="B74" s="268">
        <f t="shared" si="13"/>
        <v>46084</v>
      </c>
      <c r="C74" s="155">
        <f t="shared" si="8"/>
        <v>20</v>
      </c>
      <c r="D74" s="155">
        <f t="shared" si="9"/>
        <v>48</v>
      </c>
      <c r="E74" s="155">
        <f t="shared" si="10"/>
        <v>0</v>
      </c>
      <c r="F74" s="155">
        <f t="shared" si="11"/>
        <v>0</v>
      </c>
      <c r="G74" s="159">
        <f t="shared" si="14"/>
        <v>68</v>
      </c>
      <c r="H74" s="160">
        <f t="shared" si="15"/>
        <v>2.2666666666666666</v>
      </c>
      <c r="I74" s="63"/>
      <c r="J74" s="79">
        <f t="shared" si="12"/>
        <v>575</v>
      </c>
      <c r="K74" s="63"/>
      <c r="L74" s="63"/>
    </row>
    <row r="75" spans="2:12" ht="14.5">
      <c r="B75" s="268">
        <f t="shared" si="13"/>
        <v>46115</v>
      </c>
      <c r="C75" s="155">
        <f t="shared" si="8"/>
        <v>80</v>
      </c>
      <c r="D75" s="155">
        <f t="shared" si="9"/>
        <v>24</v>
      </c>
      <c r="E75" s="155">
        <f t="shared" si="10"/>
        <v>0</v>
      </c>
      <c r="F75" s="155">
        <f t="shared" si="11"/>
        <v>0</v>
      </c>
      <c r="G75" s="159">
        <f t="shared" si="14"/>
        <v>104</v>
      </c>
      <c r="H75" s="160">
        <f t="shared" si="15"/>
        <v>3.4666666666666668</v>
      </c>
      <c r="I75" s="63"/>
      <c r="J75" s="79">
        <f t="shared" si="12"/>
        <v>625</v>
      </c>
      <c r="K75" s="63"/>
      <c r="L75" s="63"/>
    </row>
    <row r="76" spans="2:12" ht="14.5">
      <c r="B76" s="268">
        <f t="shared" si="13"/>
        <v>46145</v>
      </c>
      <c r="C76" s="155">
        <f t="shared" si="8"/>
        <v>90</v>
      </c>
      <c r="D76" s="155">
        <f t="shared" si="9"/>
        <v>48</v>
      </c>
      <c r="E76" s="155">
        <f t="shared" si="10"/>
        <v>0</v>
      </c>
      <c r="F76" s="155">
        <f t="shared" si="11"/>
        <v>0</v>
      </c>
      <c r="G76" s="159">
        <f t="shared" si="14"/>
        <v>138</v>
      </c>
      <c r="H76" s="160">
        <f t="shared" si="15"/>
        <v>4.5999999999999996</v>
      </c>
      <c r="I76" s="63"/>
      <c r="J76" s="79">
        <f t="shared" si="12"/>
        <v>750</v>
      </c>
      <c r="K76" s="63"/>
      <c r="L76" s="63"/>
    </row>
    <row r="77" spans="2:12" ht="14.5">
      <c r="B77" s="268">
        <f t="shared" si="13"/>
        <v>46176</v>
      </c>
      <c r="C77" s="155">
        <f t="shared" si="8"/>
        <v>70</v>
      </c>
      <c r="D77" s="155">
        <f t="shared" si="9"/>
        <v>24</v>
      </c>
      <c r="E77" s="155">
        <f t="shared" si="10"/>
        <v>0</v>
      </c>
      <c r="F77" s="155">
        <f t="shared" si="11"/>
        <v>0</v>
      </c>
      <c r="G77" s="159">
        <f t="shared" si="14"/>
        <v>94</v>
      </c>
      <c r="H77" s="160">
        <f t="shared" si="15"/>
        <v>3.1333333333333333</v>
      </c>
      <c r="I77" s="63"/>
      <c r="J77" s="79">
        <f t="shared" si="12"/>
        <v>750</v>
      </c>
      <c r="K77" s="63"/>
      <c r="L77" s="63"/>
    </row>
    <row r="78" spans="2:12" ht="14.5">
      <c r="B78" s="268">
        <f t="shared" si="13"/>
        <v>46206</v>
      </c>
      <c r="C78" s="155">
        <f t="shared" si="8"/>
        <v>90</v>
      </c>
      <c r="D78" s="155">
        <f t="shared" si="9"/>
        <v>24</v>
      </c>
      <c r="E78" s="155">
        <f t="shared" si="10"/>
        <v>0</v>
      </c>
      <c r="F78" s="155">
        <f t="shared" si="11"/>
        <v>0</v>
      </c>
      <c r="G78" s="159">
        <f t="shared" si="14"/>
        <v>114</v>
      </c>
      <c r="H78" s="160">
        <f t="shared" si="15"/>
        <v>3.8</v>
      </c>
      <c r="I78" s="63"/>
      <c r="J78" s="79">
        <f t="shared" si="12"/>
        <v>800</v>
      </c>
      <c r="K78" s="63"/>
      <c r="L78" s="63"/>
    </row>
    <row r="79" spans="2:12" ht="14.5">
      <c r="B79" s="268">
        <f t="shared" si="13"/>
        <v>46237</v>
      </c>
      <c r="C79" s="155">
        <f t="shared" si="8"/>
        <v>0</v>
      </c>
      <c r="D79" s="155">
        <f t="shared" si="9"/>
        <v>24</v>
      </c>
      <c r="E79" s="155">
        <f t="shared" si="10"/>
        <v>0</v>
      </c>
      <c r="F79" s="155">
        <f t="shared" si="11"/>
        <v>0</v>
      </c>
      <c r="G79" s="159">
        <f t="shared" si="14"/>
        <v>24</v>
      </c>
      <c r="H79" s="160">
        <f t="shared" si="15"/>
        <v>0.8</v>
      </c>
      <c r="I79" s="63"/>
      <c r="J79" s="79">
        <f t="shared" si="12"/>
        <v>825</v>
      </c>
      <c r="K79" s="63"/>
      <c r="L79" s="63"/>
    </row>
    <row r="80" spans="2:12" ht="14.5">
      <c r="B80" s="268">
        <f t="shared" si="13"/>
        <v>46268</v>
      </c>
      <c r="C80" s="155">
        <f t="shared" si="8"/>
        <v>80</v>
      </c>
      <c r="D80" s="155">
        <f t="shared" si="9"/>
        <v>48</v>
      </c>
      <c r="E80" s="155">
        <f t="shared" si="10"/>
        <v>0</v>
      </c>
      <c r="F80" s="155">
        <f t="shared" si="11"/>
        <v>0</v>
      </c>
      <c r="G80" s="159">
        <f t="shared" si="14"/>
        <v>128</v>
      </c>
      <c r="H80" s="160">
        <f t="shared" si="15"/>
        <v>4.2666666666666666</v>
      </c>
      <c r="I80" s="63"/>
      <c r="J80" s="79">
        <f t="shared" si="12"/>
        <v>850</v>
      </c>
      <c r="K80" s="63"/>
      <c r="L80" s="63"/>
    </row>
    <row r="81" spans="2:12" ht="14.5">
      <c r="B81" s="268">
        <f t="shared" si="13"/>
        <v>46298</v>
      </c>
      <c r="C81" s="155">
        <f t="shared" si="8"/>
        <v>70</v>
      </c>
      <c r="D81" s="155">
        <f t="shared" si="9"/>
        <v>24</v>
      </c>
      <c r="E81" s="155">
        <f t="shared" si="10"/>
        <v>0</v>
      </c>
      <c r="F81" s="155">
        <f t="shared" si="11"/>
        <v>0</v>
      </c>
      <c r="G81" s="159">
        <f t="shared" si="14"/>
        <v>94</v>
      </c>
      <c r="H81" s="160">
        <f t="shared" si="15"/>
        <v>3.1333333333333333</v>
      </c>
      <c r="I81" s="63"/>
      <c r="J81" s="79">
        <f t="shared" si="12"/>
        <v>875</v>
      </c>
      <c r="K81" s="63"/>
      <c r="L81" s="63"/>
    </row>
    <row r="82" spans="2:12" ht="14.5">
      <c r="B82" s="268">
        <f t="shared" si="13"/>
        <v>46329</v>
      </c>
      <c r="C82" s="155">
        <f t="shared" si="8"/>
        <v>70</v>
      </c>
      <c r="D82" s="155">
        <f t="shared" si="9"/>
        <v>24</v>
      </c>
      <c r="E82" s="155">
        <f t="shared" si="10"/>
        <v>0</v>
      </c>
      <c r="F82" s="155">
        <f t="shared" si="11"/>
        <v>0</v>
      </c>
      <c r="G82" s="159">
        <f t="shared" si="14"/>
        <v>94</v>
      </c>
      <c r="H82" s="160">
        <f t="shared" si="15"/>
        <v>3.1333333333333333</v>
      </c>
      <c r="I82" s="63"/>
      <c r="J82" s="79">
        <f t="shared" si="12"/>
        <v>900</v>
      </c>
      <c r="K82" s="63"/>
      <c r="L82" s="63"/>
    </row>
    <row r="83" spans="2:12" ht="14.5">
      <c r="B83" s="268">
        <f t="shared" si="13"/>
        <v>46359</v>
      </c>
      <c r="C83" s="155">
        <f t="shared" si="8"/>
        <v>50</v>
      </c>
      <c r="D83" s="155">
        <f t="shared" si="9"/>
        <v>24</v>
      </c>
      <c r="E83" s="155">
        <f t="shared" si="10"/>
        <v>0</v>
      </c>
      <c r="F83" s="155">
        <f t="shared" si="11"/>
        <v>0</v>
      </c>
      <c r="G83" s="159">
        <f t="shared" si="14"/>
        <v>74</v>
      </c>
      <c r="H83" s="160">
        <f t="shared" si="15"/>
        <v>2.4666666666666668</v>
      </c>
      <c r="I83" s="63"/>
      <c r="J83" s="79">
        <f t="shared" si="12"/>
        <v>925</v>
      </c>
      <c r="K83" s="63"/>
      <c r="L83" s="63"/>
    </row>
    <row r="84" spans="2:12" ht="14.5">
      <c r="B84" s="268">
        <f t="shared" si="13"/>
        <v>46390</v>
      </c>
      <c r="C84" s="155">
        <f t="shared" si="8"/>
        <v>50</v>
      </c>
      <c r="D84" s="155">
        <f t="shared" si="9"/>
        <v>24</v>
      </c>
      <c r="E84" s="155">
        <f t="shared" si="10"/>
        <v>0</v>
      </c>
      <c r="F84" s="155">
        <f t="shared" si="11"/>
        <v>0</v>
      </c>
      <c r="G84" s="159">
        <f t="shared" si="14"/>
        <v>74</v>
      </c>
      <c r="H84" s="160">
        <f t="shared" si="15"/>
        <v>2.4666666666666668</v>
      </c>
      <c r="I84" s="63"/>
      <c r="J84" s="79">
        <f t="shared" si="12"/>
        <v>950</v>
      </c>
      <c r="K84" s="63"/>
      <c r="L84" s="63"/>
    </row>
    <row r="85" spans="2:12" ht="14.5">
      <c r="B85" s="268">
        <f t="shared" si="13"/>
        <v>46421</v>
      </c>
      <c r="C85" s="155">
        <f t="shared" si="8"/>
        <v>40</v>
      </c>
      <c r="D85" s="155">
        <f t="shared" si="9"/>
        <v>24</v>
      </c>
      <c r="E85" s="155">
        <f t="shared" si="10"/>
        <v>0</v>
      </c>
      <c r="F85" s="155">
        <f t="shared" si="11"/>
        <v>0</v>
      </c>
      <c r="G85" s="159">
        <f t="shared" si="14"/>
        <v>64</v>
      </c>
      <c r="H85" s="160">
        <f t="shared" si="15"/>
        <v>2.1333333333333333</v>
      </c>
      <c r="I85" s="63"/>
      <c r="J85" s="79">
        <f t="shared" si="12"/>
        <v>975</v>
      </c>
      <c r="K85" s="63"/>
      <c r="L85" s="63"/>
    </row>
    <row r="86" spans="2:12" ht="14.5">
      <c r="B86" s="268">
        <f t="shared" si="13"/>
        <v>46449</v>
      </c>
      <c r="C86" s="155">
        <f t="shared" si="8"/>
        <v>0</v>
      </c>
      <c r="D86" s="155">
        <f t="shared" si="9"/>
        <v>0</v>
      </c>
      <c r="E86" s="155">
        <f t="shared" si="10"/>
        <v>0</v>
      </c>
      <c r="F86" s="155">
        <f t="shared" si="11"/>
        <v>0</v>
      </c>
      <c r="G86" s="159">
        <f t="shared" si="14"/>
        <v>0</v>
      </c>
      <c r="H86" s="160">
        <f t="shared" si="15"/>
        <v>0</v>
      </c>
      <c r="I86" s="63"/>
      <c r="J86" s="79">
        <f t="shared" si="12"/>
        <v>1000</v>
      </c>
      <c r="K86" s="63"/>
      <c r="L86" s="63"/>
    </row>
    <row r="87" spans="2:12" ht="14.5">
      <c r="B87" s="268">
        <f t="shared" si="13"/>
        <v>46480</v>
      </c>
      <c r="C87" s="155">
        <f t="shared" si="8"/>
        <v>0</v>
      </c>
      <c r="D87" s="155">
        <f t="shared" si="9"/>
        <v>0</v>
      </c>
      <c r="E87" s="155">
        <f t="shared" si="10"/>
        <v>0</v>
      </c>
      <c r="F87" s="155">
        <f t="shared" si="11"/>
        <v>0</v>
      </c>
      <c r="G87" s="159">
        <f t="shared" si="14"/>
        <v>0</v>
      </c>
      <c r="H87" s="160">
        <f t="shared" si="15"/>
        <v>0</v>
      </c>
      <c r="I87" s="63"/>
      <c r="J87" s="79">
        <f t="shared" si="12"/>
        <v>1025</v>
      </c>
      <c r="K87" s="63"/>
      <c r="L87" s="63"/>
    </row>
    <row r="88" spans="2:12" ht="14.5">
      <c r="B88" s="268">
        <f t="shared" si="13"/>
        <v>46510</v>
      </c>
      <c r="C88" s="155">
        <f t="shared" si="8"/>
        <v>0</v>
      </c>
      <c r="D88" s="155">
        <f t="shared" si="9"/>
        <v>0</v>
      </c>
      <c r="E88" s="155">
        <f t="shared" si="10"/>
        <v>0</v>
      </c>
      <c r="F88" s="155">
        <f t="shared" si="11"/>
        <v>0</v>
      </c>
      <c r="G88" s="159">
        <f t="shared" si="14"/>
        <v>0</v>
      </c>
      <c r="H88" s="160">
        <f t="shared" si="15"/>
        <v>0</v>
      </c>
      <c r="I88" s="63"/>
      <c r="J88" s="79">
        <f t="shared" si="12"/>
        <v>1050</v>
      </c>
      <c r="K88" s="63"/>
      <c r="L88" s="63"/>
    </row>
    <row r="89" spans="2:12" ht="14.5">
      <c r="B89" s="268">
        <f t="shared" si="13"/>
        <v>46541</v>
      </c>
      <c r="C89" s="155">
        <f t="shared" si="8"/>
        <v>0</v>
      </c>
      <c r="D89" s="155">
        <f t="shared" si="9"/>
        <v>0</v>
      </c>
      <c r="E89" s="155">
        <f t="shared" si="10"/>
        <v>0</v>
      </c>
      <c r="F89" s="155">
        <f t="shared" si="11"/>
        <v>0</v>
      </c>
      <c r="G89" s="159">
        <f t="shared" si="14"/>
        <v>0</v>
      </c>
      <c r="H89" s="160">
        <f t="shared" si="15"/>
        <v>0</v>
      </c>
      <c r="I89" s="63"/>
      <c r="J89" s="79">
        <f t="shared" si="12"/>
        <v>1075</v>
      </c>
      <c r="K89" s="63"/>
      <c r="L89" s="63"/>
    </row>
    <row r="90" spans="2:12" ht="14.5">
      <c r="B90" s="268">
        <f t="shared" si="13"/>
        <v>46571</v>
      </c>
      <c r="C90" s="155">
        <f t="shared" si="8"/>
        <v>0</v>
      </c>
      <c r="D90" s="155">
        <f t="shared" si="9"/>
        <v>0</v>
      </c>
      <c r="E90" s="155">
        <f t="shared" si="10"/>
        <v>0</v>
      </c>
      <c r="F90" s="155">
        <f t="shared" si="11"/>
        <v>0</v>
      </c>
      <c r="G90" s="159">
        <f t="shared" si="14"/>
        <v>0</v>
      </c>
      <c r="H90" s="160">
        <f t="shared" si="15"/>
        <v>0</v>
      </c>
      <c r="I90" s="63"/>
      <c r="J90" s="79">
        <f t="shared" si="12"/>
        <v>1100</v>
      </c>
      <c r="K90" s="63"/>
      <c r="L90" s="63"/>
    </row>
    <row r="91" spans="2:12" ht="14.5">
      <c r="B91" s="268">
        <f t="shared" si="13"/>
        <v>46602</v>
      </c>
      <c r="C91" s="155">
        <f t="shared" si="8"/>
        <v>0</v>
      </c>
      <c r="D91" s="155">
        <f t="shared" si="9"/>
        <v>0</v>
      </c>
      <c r="E91" s="155">
        <f t="shared" si="10"/>
        <v>0</v>
      </c>
      <c r="F91" s="155">
        <f t="shared" si="11"/>
        <v>0</v>
      </c>
      <c r="G91" s="159">
        <f t="shared" si="14"/>
        <v>0</v>
      </c>
      <c r="H91" s="160">
        <f t="shared" si="15"/>
        <v>0</v>
      </c>
      <c r="I91" s="63"/>
      <c r="J91" s="79">
        <f t="shared" si="12"/>
        <v>1125</v>
      </c>
      <c r="K91" s="63"/>
      <c r="L91" s="63"/>
    </row>
    <row r="92" spans="2:12" ht="14.5">
      <c r="B92" s="268">
        <f t="shared" si="13"/>
        <v>46633</v>
      </c>
      <c r="C92" s="155">
        <f t="shared" si="8"/>
        <v>0</v>
      </c>
      <c r="D92" s="155">
        <f t="shared" si="9"/>
        <v>0</v>
      </c>
      <c r="E92" s="155">
        <f t="shared" si="10"/>
        <v>0</v>
      </c>
      <c r="F92" s="155">
        <f t="shared" si="11"/>
        <v>0</v>
      </c>
      <c r="G92" s="159">
        <f t="shared" si="14"/>
        <v>0</v>
      </c>
      <c r="H92" s="160">
        <f t="shared" si="15"/>
        <v>0</v>
      </c>
      <c r="I92" s="63"/>
      <c r="J92" s="79">
        <f t="shared" si="12"/>
        <v>1150</v>
      </c>
      <c r="K92" s="63"/>
      <c r="L92" s="63"/>
    </row>
    <row r="93" spans="2:12" ht="14.5">
      <c r="B93" s="268">
        <f t="shared" si="13"/>
        <v>46663</v>
      </c>
      <c r="C93" s="155">
        <f t="shared" si="8"/>
        <v>0</v>
      </c>
      <c r="D93" s="155">
        <f t="shared" si="9"/>
        <v>0</v>
      </c>
      <c r="E93" s="155">
        <f t="shared" si="10"/>
        <v>0</v>
      </c>
      <c r="F93" s="155">
        <f t="shared" si="11"/>
        <v>0</v>
      </c>
      <c r="G93" s="159">
        <f t="shared" si="14"/>
        <v>0</v>
      </c>
      <c r="H93" s="160">
        <f t="shared" si="15"/>
        <v>0</v>
      </c>
      <c r="I93" s="63"/>
      <c r="J93" s="79">
        <f t="shared" si="12"/>
        <v>1175</v>
      </c>
      <c r="K93" s="63"/>
      <c r="L93" s="63"/>
    </row>
    <row r="94" spans="2:12" ht="14.5">
      <c r="B94" s="268">
        <f t="shared" si="13"/>
        <v>46694</v>
      </c>
      <c r="C94" s="155">
        <f t="shared" si="8"/>
        <v>0</v>
      </c>
      <c r="D94" s="155">
        <f t="shared" si="9"/>
        <v>0</v>
      </c>
      <c r="E94" s="155">
        <f t="shared" si="10"/>
        <v>0</v>
      </c>
      <c r="F94" s="155">
        <f t="shared" si="11"/>
        <v>0</v>
      </c>
      <c r="G94" s="159">
        <f t="shared" si="6"/>
        <v>0</v>
      </c>
      <c r="H94" s="160">
        <f t="shared" si="7"/>
        <v>0</v>
      </c>
      <c r="I94" s="63"/>
      <c r="J94" s="79">
        <f t="shared" si="12"/>
        <v>1200</v>
      </c>
      <c r="K94" s="63"/>
      <c r="L94" s="63"/>
    </row>
    <row r="95" spans="2:12" ht="14.5">
      <c r="B95" s="268">
        <f t="shared" si="13"/>
        <v>46724</v>
      </c>
      <c r="C95" s="155">
        <f t="shared" si="8"/>
        <v>0</v>
      </c>
      <c r="D95" s="155">
        <f t="shared" si="9"/>
        <v>0</v>
      </c>
      <c r="E95" s="155">
        <f t="shared" si="10"/>
        <v>0</v>
      </c>
      <c r="F95" s="155">
        <f t="shared" si="11"/>
        <v>0</v>
      </c>
      <c r="G95" s="159">
        <f t="shared" si="6"/>
        <v>0</v>
      </c>
      <c r="H95" s="160">
        <f t="shared" si="7"/>
        <v>0</v>
      </c>
      <c r="I95" s="63"/>
      <c r="J95" s="79">
        <f t="shared" si="12"/>
        <v>1225</v>
      </c>
      <c r="K95" s="63"/>
      <c r="L95" s="63"/>
    </row>
    <row r="96" spans="2:12" ht="14.5">
      <c r="B96" s="268">
        <f t="shared" si="13"/>
        <v>46755</v>
      </c>
      <c r="C96" s="155">
        <f t="shared" si="8"/>
        <v>0</v>
      </c>
      <c r="D96" s="155">
        <f t="shared" si="9"/>
        <v>0</v>
      </c>
      <c r="E96" s="155">
        <f t="shared" si="10"/>
        <v>0</v>
      </c>
      <c r="F96" s="155">
        <f t="shared" si="11"/>
        <v>0</v>
      </c>
      <c r="G96" s="161">
        <f t="shared" si="6"/>
        <v>0</v>
      </c>
      <c r="H96" s="162">
        <f t="shared" si="7"/>
        <v>0</v>
      </c>
      <c r="I96" s="63"/>
      <c r="J96" s="79">
        <f t="shared" si="12"/>
        <v>1250</v>
      </c>
      <c r="K96" s="63"/>
      <c r="L96" s="63"/>
    </row>
    <row r="97" spans="2:12" ht="14.5">
      <c r="B97" s="268">
        <f t="shared" si="13"/>
        <v>46786</v>
      </c>
      <c r="C97" s="155">
        <f t="shared" si="8"/>
        <v>0</v>
      </c>
      <c r="D97" s="155">
        <f t="shared" si="9"/>
        <v>0</v>
      </c>
      <c r="E97" s="155">
        <f t="shared" si="10"/>
        <v>0</v>
      </c>
      <c r="F97" s="155">
        <f t="shared" si="11"/>
        <v>0</v>
      </c>
      <c r="G97" s="157">
        <f t="shared" si="6"/>
        <v>0</v>
      </c>
      <c r="H97" s="158">
        <f t="shared" si="7"/>
        <v>0</v>
      </c>
      <c r="I97" s="63"/>
      <c r="J97" s="79">
        <f t="shared" si="12"/>
        <v>1275</v>
      </c>
      <c r="K97" s="63"/>
      <c r="L97" s="63"/>
    </row>
    <row r="98" spans="2:12" ht="14.5">
      <c r="B98" s="268">
        <f t="shared" si="13"/>
        <v>46815</v>
      </c>
      <c r="C98" s="155">
        <f t="shared" si="8"/>
        <v>0</v>
      </c>
      <c r="D98" s="155">
        <f t="shared" si="9"/>
        <v>0</v>
      </c>
      <c r="E98" s="155">
        <f t="shared" si="10"/>
        <v>0</v>
      </c>
      <c r="F98" s="155">
        <f t="shared" si="11"/>
        <v>0</v>
      </c>
      <c r="G98" s="159">
        <f t="shared" si="6"/>
        <v>0</v>
      </c>
      <c r="H98" s="160">
        <f t="shared" si="7"/>
        <v>0</v>
      </c>
      <c r="I98" s="63"/>
      <c r="J98" s="79">
        <f t="shared" si="12"/>
        <v>1300</v>
      </c>
      <c r="K98" s="63"/>
      <c r="L98" s="63"/>
    </row>
    <row r="99" spans="2:12" ht="14.5">
      <c r="B99" s="268">
        <f t="shared" si="13"/>
        <v>46846</v>
      </c>
      <c r="C99" s="155">
        <f t="shared" si="8"/>
        <v>0</v>
      </c>
      <c r="D99" s="155">
        <f t="shared" si="9"/>
        <v>0</v>
      </c>
      <c r="E99" s="155">
        <f t="shared" si="10"/>
        <v>0</v>
      </c>
      <c r="F99" s="155">
        <f t="shared" si="11"/>
        <v>0</v>
      </c>
      <c r="G99" s="163">
        <f t="shared" si="6"/>
        <v>0</v>
      </c>
      <c r="H99" s="164">
        <f t="shared" si="7"/>
        <v>0</v>
      </c>
      <c r="I99" s="63"/>
      <c r="J99" s="79">
        <f t="shared" si="12"/>
        <v>1325</v>
      </c>
      <c r="K99" s="63"/>
      <c r="L99" s="63"/>
    </row>
    <row r="100" spans="2:12" ht="14.5">
      <c r="B100" s="268">
        <f t="shared" si="13"/>
        <v>46876</v>
      </c>
      <c r="C100" s="155">
        <f t="shared" si="8"/>
        <v>0</v>
      </c>
      <c r="D100" s="155">
        <f t="shared" si="9"/>
        <v>0</v>
      </c>
      <c r="E100" s="155">
        <f t="shared" si="10"/>
        <v>0</v>
      </c>
      <c r="F100" s="155">
        <f t="shared" si="11"/>
        <v>0</v>
      </c>
      <c r="G100" s="157">
        <f t="shared" si="6"/>
        <v>0</v>
      </c>
      <c r="H100" s="158">
        <f t="shared" si="7"/>
        <v>0</v>
      </c>
      <c r="I100" s="63"/>
      <c r="J100" s="79">
        <f t="shared" si="12"/>
        <v>1350</v>
      </c>
      <c r="K100" s="63"/>
      <c r="L100" s="63"/>
    </row>
    <row r="101" spans="2:12" ht="15" thickBot="1">
      <c r="B101" s="268">
        <f t="shared" si="13"/>
        <v>46907</v>
      </c>
      <c r="C101" s="155">
        <f t="shared" si="8"/>
        <v>0</v>
      </c>
      <c r="D101" s="155">
        <f t="shared" si="9"/>
        <v>0</v>
      </c>
      <c r="E101" s="155">
        <f t="shared" si="10"/>
        <v>0</v>
      </c>
      <c r="F101" s="155">
        <f t="shared" si="11"/>
        <v>0</v>
      </c>
      <c r="G101" s="165">
        <f t="shared" si="6"/>
        <v>0</v>
      </c>
      <c r="H101" s="166">
        <f t="shared" si="7"/>
        <v>0</v>
      </c>
      <c r="I101" s="63"/>
      <c r="J101" s="79">
        <f t="shared" si="12"/>
        <v>1375</v>
      </c>
      <c r="K101" s="63"/>
      <c r="L101" s="63"/>
    </row>
    <row r="102" spans="2:12" ht="15" thickBot="1">
      <c r="B102" s="268">
        <f t="shared" si="13"/>
        <v>46937</v>
      </c>
      <c r="C102" s="155">
        <f t="shared" si="8"/>
        <v>0</v>
      </c>
      <c r="D102" s="155">
        <f t="shared" si="9"/>
        <v>0</v>
      </c>
      <c r="E102" s="155">
        <f t="shared" si="10"/>
        <v>0</v>
      </c>
      <c r="F102" s="155">
        <f t="shared" si="11"/>
        <v>0</v>
      </c>
      <c r="G102" s="165">
        <f t="shared" ref="G102" si="16">SUM(C102:F102)</f>
        <v>0</v>
      </c>
      <c r="H102" s="166">
        <f t="shared" ref="H102" si="17">SUM(G102/30)</f>
        <v>0</v>
      </c>
      <c r="I102" s="63"/>
      <c r="J102" s="79">
        <f t="shared" si="12"/>
        <v>1400</v>
      </c>
      <c r="K102" s="63"/>
      <c r="L102" s="63"/>
    </row>
    <row r="103" spans="2:12" s="63" customFormat="1">
      <c r="K103" s="62"/>
      <c r="L103" s="62"/>
    </row>
    <row r="104" spans="2:12" s="63" customFormat="1">
      <c r="K104" s="62"/>
      <c r="L104" s="62"/>
    </row>
    <row r="105" spans="2:12" s="63" customFormat="1" ht="20">
      <c r="B105" s="72" t="s">
        <v>53</v>
      </c>
      <c r="K105" s="62"/>
      <c r="L105" s="62"/>
    </row>
    <row r="106" spans="2:12" s="63" customFormat="1" ht="15.5">
      <c r="B106" s="83" t="s">
        <v>54</v>
      </c>
      <c r="K106" s="62"/>
      <c r="L106" s="62"/>
    </row>
    <row r="107" spans="2:12" s="63" customFormat="1" ht="9.25" customHeight="1" thickBot="1">
      <c r="B107" s="73"/>
      <c r="K107" s="62"/>
      <c r="L107" s="62"/>
    </row>
    <row r="108" spans="2:12" ht="28">
      <c r="B108" s="85" t="s">
        <v>45</v>
      </c>
      <c r="C108" s="97" t="s">
        <v>34</v>
      </c>
      <c r="D108" s="96" t="s">
        <v>35</v>
      </c>
      <c r="E108" s="99" t="s">
        <v>36</v>
      </c>
      <c r="F108" s="100" t="s">
        <v>37</v>
      </c>
      <c r="G108" s="88" t="s">
        <v>55</v>
      </c>
      <c r="H108" s="88" t="s">
        <v>56</v>
      </c>
      <c r="I108" s="63"/>
      <c r="J108" s="89" t="s">
        <v>38</v>
      </c>
    </row>
    <row r="109" spans="2:12" ht="14.5">
      <c r="B109" s="268">
        <f>IF(ISBLANK($D$12)," ",$D$12)</f>
        <v>45872</v>
      </c>
      <c r="C109" s="156">
        <f>SUM($C$19*$C$26)</f>
        <v>0</v>
      </c>
      <c r="D109" s="167">
        <f>SUM($D$19*D26)</f>
        <v>8</v>
      </c>
      <c r="E109" s="168">
        <f>SUM($E$19*E26)</f>
        <v>0</v>
      </c>
      <c r="F109" s="169">
        <f>SUM($F$19*F26)</f>
        <v>0</v>
      </c>
      <c r="G109" s="170">
        <f t="shared" ref="G109" si="18">SUM(C109:F109)</f>
        <v>8</v>
      </c>
      <c r="H109" s="171">
        <f t="shared" ref="H109" si="19">SUM(G109/30)</f>
        <v>0.26666666666666666</v>
      </c>
      <c r="I109" s="63"/>
      <c r="J109" s="101">
        <f>SUM($J$19*J26)</f>
        <v>0</v>
      </c>
    </row>
    <row r="110" spans="2:12" ht="14.5">
      <c r="B110" s="268">
        <f>IFERROR(EDATE(B109,1)," ")</f>
        <v>45903</v>
      </c>
      <c r="C110" s="156">
        <f t="shared" ref="C110:C144" si="20">SUM($C$19*C27)</f>
        <v>0</v>
      </c>
      <c r="D110" s="167">
        <f t="shared" ref="D110:D144" si="21">SUM($D$19*D27)</f>
        <v>12</v>
      </c>
      <c r="E110" s="168">
        <f t="shared" ref="E110:E144" si="22">SUM($E$19*E27)</f>
        <v>0</v>
      </c>
      <c r="F110" s="169">
        <f t="shared" ref="F110:F144" si="23">SUM($F$19*F27)</f>
        <v>0</v>
      </c>
      <c r="G110" s="170">
        <f t="shared" ref="G110:G144" si="24">SUM(C110:F110)</f>
        <v>12</v>
      </c>
      <c r="H110" s="171">
        <f t="shared" ref="H110:H144" si="25">SUM(G110/30)</f>
        <v>0.4</v>
      </c>
      <c r="I110" s="63"/>
      <c r="J110" s="101">
        <f t="shared" ref="J110:J144" si="26">SUM($J$19*J27)</f>
        <v>0</v>
      </c>
    </row>
    <row r="111" spans="2:12" ht="14.5">
      <c r="B111" s="268">
        <f t="shared" ref="B111:B144" si="27">IFERROR(EDATE(B110,1)," ")</f>
        <v>45933</v>
      </c>
      <c r="C111" s="156">
        <f t="shared" si="20"/>
        <v>0</v>
      </c>
      <c r="D111" s="167">
        <f t="shared" si="21"/>
        <v>16</v>
      </c>
      <c r="E111" s="168">
        <f t="shared" si="22"/>
        <v>0</v>
      </c>
      <c r="F111" s="169">
        <f t="shared" si="23"/>
        <v>0</v>
      </c>
      <c r="G111" s="170">
        <f t="shared" si="24"/>
        <v>16</v>
      </c>
      <c r="H111" s="171">
        <f t="shared" si="25"/>
        <v>0.53333333333333333</v>
      </c>
      <c r="I111" s="63"/>
      <c r="J111" s="101">
        <f t="shared" si="26"/>
        <v>0</v>
      </c>
    </row>
    <row r="112" spans="2:12" ht="14.5">
      <c r="B112" s="268">
        <f t="shared" si="27"/>
        <v>45964</v>
      </c>
      <c r="C112" s="156">
        <f t="shared" si="20"/>
        <v>0</v>
      </c>
      <c r="D112" s="167">
        <f t="shared" si="21"/>
        <v>12</v>
      </c>
      <c r="E112" s="168">
        <f t="shared" si="22"/>
        <v>0</v>
      </c>
      <c r="F112" s="169">
        <f t="shared" si="23"/>
        <v>0</v>
      </c>
      <c r="G112" s="170">
        <f t="shared" si="24"/>
        <v>12</v>
      </c>
      <c r="H112" s="171">
        <f t="shared" si="25"/>
        <v>0.4</v>
      </c>
      <c r="I112" s="63"/>
      <c r="J112" s="101">
        <f t="shared" si="26"/>
        <v>0</v>
      </c>
    </row>
    <row r="113" spans="2:10" ht="14.5">
      <c r="B113" s="268">
        <f t="shared" si="27"/>
        <v>45994</v>
      </c>
      <c r="C113" s="156">
        <f t="shared" si="20"/>
        <v>0</v>
      </c>
      <c r="D113" s="167">
        <f t="shared" si="21"/>
        <v>16</v>
      </c>
      <c r="E113" s="168">
        <f t="shared" si="22"/>
        <v>0</v>
      </c>
      <c r="F113" s="169">
        <f t="shared" si="23"/>
        <v>0</v>
      </c>
      <c r="G113" s="170">
        <f t="shared" si="24"/>
        <v>16</v>
      </c>
      <c r="H113" s="171">
        <f t="shared" si="25"/>
        <v>0.53333333333333333</v>
      </c>
      <c r="I113" s="63"/>
      <c r="J113" s="101">
        <f t="shared" si="26"/>
        <v>100</v>
      </c>
    </row>
    <row r="114" spans="2:10" ht="14.5">
      <c r="B114" s="268">
        <f t="shared" si="27"/>
        <v>46025</v>
      </c>
      <c r="C114" s="156">
        <f t="shared" si="20"/>
        <v>12</v>
      </c>
      <c r="D114" s="167">
        <f t="shared" si="21"/>
        <v>8</v>
      </c>
      <c r="E114" s="168">
        <f t="shared" si="22"/>
        <v>0</v>
      </c>
      <c r="F114" s="169">
        <f t="shared" si="23"/>
        <v>0</v>
      </c>
      <c r="G114" s="170">
        <f t="shared" si="24"/>
        <v>20</v>
      </c>
      <c r="H114" s="171">
        <f t="shared" si="25"/>
        <v>0.66666666666666663</v>
      </c>
      <c r="I114" s="63"/>
      <c r="J114" s="101">
        <f t="shared" si="26"/>
        <v>90</v>
      </c>
    </row>
    <row r="115" spans="2:10" ht="14.5">
      <c r="B115" s="268">
        <f t="shared" si="27"/>
        <v>46056</v>
      </c>
      <c r="C115" s="156">
        <f t="shared" si="20"/>
        <v>20</v>
      </c>
      <c r="D115" s="167">
        <f t="shared" si="21"/>
        <v>8</v>
      </c>
      <c r="E115" s="168">
        <f t="shared" si="22"/>
        <v>0</v>
      </c>
      <c r="F115" s="169">
        <f t="shared" si="23"/>
        <v>0</v>
      </c>
      <c r="G115" s="170">
        <f t="shared" si="24"/>
        <v>28</v>
      </c>
      <c r="H115" s="171">
        <f t="shared" si="25"/>
        <v>0.93333333333333335</v>
      </c>
      <c r="I115" s="63"/>
      <c r="J115" s="101">
        <f t="shared" si="26"/>
        <v>95</v>
      </c>
    </row>
    <row r="116" spans="2:10" ht="14.5">
      <c r="B116" s="268">
        <f t="shared" si="27"/>
        <v>46084</v>
      </c>
      <c r="C116" s="156">
        <f t="shared" si="20"/>
        <v>8</v>
      </c>
      <c r="D116" s="167">
        <f t="shared" si="21"/>
        <v>16</v>
      </c>
      <c r="E116" s="168">
        <f t="shared" si="22"/>
        <v>0</v>
      </c>
      <c r="F116" s="169">
        <f t="shared" si="23"/>
        <v>0</v>
      </c>
      <c r="G116" s="170">
        <f t="shared" si="24"/>
        <v>24</v>
      </c>
      <c r="H116" s="171">
        <f t="shared" si="25"/>
        <v>0.8</v>
      </c>
      <c r="I116" s="63"/>
      <c r="J116" s="101">
        <f t="shared" si="26"/>
        <v>115</v>
      </c>
    </row>
    <row r="117" spans="2:10" ht="14.5">
      <c r="B117" s="268">
        <f t="shared" si="27"/>
        <v>46115</v>
      </c>
      <c r="C117" s="156">
        <f t="shared" si="20"/>
        <v>32</v>
      </c>
      <c r="D117" s="167">
        <f t="shared" si="21"/>
        <v>8</v>
      </c>
      <c r="E117" s="168">
        <f t="shared" si="22"/>
        <v>0</v>
      </c>
      <c r="F117" s="169">
        <f t="shared" si="23"/>
        <v>0</v>
      </c>
      <c r="G117" s="170">
        <f t="shared" si="24"/>
        <v>40</v>
      </c>
      <c r="H117" s="171">
        <f t="shared" si="25"/>
        <v>1.3333333333333333</v>
      </c>
      <c r="I117" s="63"/>
      <c r="J117" s="101">
        <f t="shared" si="26"/>
        <v>125</v>
      </c>
    </row>
    <row r="118" spans="2:10" ht="14.5">
      <c r="B118" s="268">
        <f t="shared" si="27"/>
        <v>46145</v>
      </c>
      <c r="C118" s="156">
        <f t="shared" si="20"/>
        <v>36</v>
      </c>
      <c r="D118" s="167">
        <f t="shared" si="21"/>
        <v>16</v>
      </c>
      <c r="E118" s="168">
        <f t="shared" si="22"/>
        <v>0</v>
      </c>
      <c r="F118" s="169">
        <f t="shared" si="23"/>
        <v>0</v>
      </c>
      <c r="G118" s="170">
        <f t="shared" si="24"/>
        <v>52</v>
      </c>
      <c r="H118" s="171">
        <f t="shared" si="25"/>
        <v>1.7333333333333334</v>
      </c>
      <c r="I118" s="63"/>
      <c r="J118" s="101">
        <f t="shared" si="26"/>
        <v>150</v>
      </c>
    </row>
    <row r="119" spans="2:10" ht="14.5">
      <c r="B119" s="268">
        <f t="shared" si="27"/>
        <v>46176</v>
      </c>
      <c r="C119" s="156">
        <f t="shared" si="20"/>
        <v>28</v>
      </c>
      <c r="D119" s="167">
        <f t="shared" si="21"/>
        <v>8</v>
      </c>
      <c r="E119" s="168">
        <f t="shared" si="22"/>
        <v>0</v>
      </c>
      <c r="F119" s="169">
        <f t="shared" si="23"/>
        <v>0</v>
      </c>
      <c r="G119" s="170">
        <f t="shared" si="24"/>
        <v>36</v>
      </c>
      <c r="H119" s="171">
        <f t="shared" si="25"/>
        <v>1.2</v>
      </c>
      <c r="I119" s="63"/>
      <c r="J119" s="101">
        <f t="shared" si="26"/>
        <v>150</v>
      </c>
    </row>
    <row r="120" spans="2:10" ht="14.5">
      <c r="B120" s="268">
        <f t="shared" si="27"/>
        <v>46206</v>
      </c>
      <c r="C120" s="156">
        <f t="shared" si="20"/>
        <v>36</v>
      </c>
      <c r="D120" s="167">
        <f t="shared" si="21"/>
        <v>8</v>
      </c>
      <c r="E120" s="168">
        <f t="shared" si="22"/>
        <v>0</v>
      </c>
      <c r="F120" s="169">
        <f t="shared" si="23"/>
        <v>0</v>
      </c>
      <c r="G120" s="170">
        <f t="shared" si="24"/>
        <v>44</v>
      </c>
      <c r="H120" s="171">
        <f t="shared" si="25"/>
        <v>1.4666666666666666</v>
      </c>
      <c r="I120" s="63"/>
      <c r="J120" s="101">
        <f t="shared" si="26"/>
        <v>160</v>
      </c>
    </row>
    <row r="121" spans="2:10" ht="14.5">
      <c r="B121" s="268">
        <f t="shared" si="27"/>
        <v>46237</v>
      </c>
      <c r="C121" s="156">
        <f t="shared" si="20"/>
        <v>0</v>
      </c>
      <c r="D121" s="167">
        <f t="shared" si="21"/>
        <v>8</v>
      </c>
      <c r="E121" s="168">
        <f t="shared" si="22"/>
        <v>0</v>
      </c>
      <c r="F121" s="169">
        <f t="shared" si="23"/>
        <v>0</v>
      </c>
      <c r="G121" s="170">
        <f t="shared" si="24"/>
        <v>8</v>
      </c>
      <c r="H121" s="171">
        <f t="shared" si="25"/>
        <v>0.26666666666666666</v>
      </c>
      <c r="I121" s="63"/>
      <c r="J121" s="101">
        <f t="shared" si="26"/>
        <v>165</v>
      </c>
    </row>
    <row r="122" spans="2:10" ht="14.5">
      <c r="B122" s="268">
        <f t="shared" si="27"/>
        <v>46268</v>
      </c>
      <c r="C122" s="156">
        <f t="shared" si="20"/>
        <v>32</v>
      </c>
      <c r="D122" s="167">
        <f t="shared" si="21"/>
        <v>16</v>
      </c>
      <c r="E122" s="168">
        <f t="shared" si="22"/>
        <v>0</v>
      </c>
      <c r="F122" s="169">
        <f t="shared" si="23"/>
        <v>0</v>
      </c>
      <c r="G122" s="170">
        <f t="shared" si="24"/>
        <v>48</v>
      </c>
      <c r="H122" s="171">
        <f t="shared" si="25"/>
        <v>1.6</v>
      </c>
      <c r="I122" s="63"/>
      <c r="J122" s="101">
        <f t="shared" si="26"/>
        <v>170</v>
      </c>
    </row>
    <row r="123" spans="2:10" ht="14.5">
      <c r="B123" s="268">
        <f t="shared" si="27"/>
        <v>46298</v>
      </c>
      <c r="C123" s="156">
        <f t="shared" si="20"/>
        <v>28</v>
      </c>
      <c r="D123" s="167">
        <f t="shared" si="21"/>
        <v>8</v>
      </c>
      <c r="E123" s="168">
        <f t="shared" si="22"/>
        <v>0</v>
      </c>
      <c r="F123" s="169">
        <f t="shared" si="23"/>
        <v>0</v>
      </c>
      <c r="G123" s="170">
        <f t="shared" si="24"/>
        <v>36</v>
      </c>
      <c r="H123" s="171">
        <f t="shared" si="25"/>
        <v>1.2</v>
      </c>
      <c r="I123" s="63"/>
      <c r="J123" s="101">
        <f t="shared" si="26"/>
        <v>175</v>
      </c>
    </row>
    <row r="124" spans="2:10" ht="14.5">
      <c r="B124" s="268">
        <f t="shared" si="27"/>
        <v>46329</v>
      </c>
      <c r="C124" s="156">
        <f t="shared" si="20"/>
        <v>28</v>
      </c>
      <c r="D124" s="167">
        <f t="shared" si="21"/>
        <v>8</v>
      </c>
      <c r="E124" s="168">
        <f t="shared" si="22"/>
        <v>0</v>
      </c>
      <c r="F124" s="169">
        <f t="shared" si="23"/>
        <v>0</v>
      </c>
      <c r="G124" s="170">
        <f t="shared" si="24"/>
        <v>36</v>
      </c>
      <c r="H124" s="171">
        <f t="shared" si="25"/>
        <v>1.2</v>
      </c>
      <c r="I124" s="63"/>
      <c r="J124" s="101">
        <f t="shared" si="26"/>
        <v>180</v>
      </c>
    </row>
    <row r="125" spans="2:10" ht="14.5">
      <c r="B125" s="268">
        <f t="shared" si="27"/>
        <v>46359</v>
      </c>
      <c r="C125" s="156">
        <f t="shared" si="20"/>
        <v>20</v>
      </c>
      <c r="D125" s="167">
        <f t="shared" si="21"/>
        <v>8</v>
      </c>
      <c r="E125" s="168">
        <f t="shared" si="22"/>
        <v>0</v>
      </c>
      <c r="F125" s="169">
        <f t="shared" si="23"/>
        <v>0</v>
      </c>
      <c r="G125" s="170">
        <f t="shared" si="24"/>
        <v>28</v>
      </c>
      <c r="H125" s="171">
        <f t="shared" si="25"/>
        <v>0.93333333333333335</v>
      </c>
      <c r="I125" s="63"/>
      <c r="J125" s="101">
        <f t="shared" si="26"/>
        <v>185</v>
      </c>
    </row>
    <row r="126" spans="2:10" ht="14.5">
      <c r="B126" s="268">
        <f t="shared" si="27"/>
        <v>46390</v>
      </c>
      <c r="C126" s="156">
        <f t="shared" si="20"/>
        <v>20</v>
      </c>
      <c r="D126" s="167">
        <f t="shared" si="21"/>
        <v>8</v>
      </c>
      <c r="E126" s="168">
        <f t="shared" si="22"/>
        <v>0</v>
      </c>
      <c r="F126" s="169">
        <f t="shared" si="23"/>
        <v>0</v>
      </c>
      <c r="G126" s="170">
        <f t="shared" si="24"/>
        <v>28</v>
      </c>
      <c r="H126" s="171">
        <f t="shared" si="25"/>
        <v>0.93333333333333335</v>
      </c>
      <c r="I126" s="63"/>
      <c r="J126" s="101">
        <f t="shared" si="26"/>
        <v>190</v>
      </c>
    </row>
    <row r="127" spans="2:10" ht="14.5">
      <c r="B127" s="268">
        <f t="shared" si="27"/>
        <v>46421</v>
      </c>
      <c r="C127" s="156">
        <f t="shared" si="20"/>
        <v>16</v>
      </c>
      <c r="D127" s="167">
        <f t="shared" si="21"/>
        <v>8</v>
      </c>
      <c r="E127" s="168">
        <f t="shared" si="22"/>
        <v>0</v>
      </c>
      <c r="F127" s="169">
        <f t="shared" si="23"/>
        <v>0</v>
      </c>
      <c r="G127" s="170">
        <f t="shared" si="24"/>
        <v>24</v>
      </c>
      <c r="H127" s="171">
        <f t="shared" si="25"/>
        <v>0.8</v>
      </c>
      <c r="I127" s="63"/>
      <c r="J127" s="101">
        <f t="shared" si="26"/>
        <v>195</v>
      </c>
    </row>
    <row r="128" spans="2:10" ht="14.5">
      <c r="B128" s="268">
        <f t="shared" si="27"/>
        <v>46449</v>
      </c>
      <c r="C128" s="156">
        <f t="shared" si="20"/>
        <v>0</v>
      </c>
      <c r="D128" s="167">
        <f t="shared" si="21"/>
        <v>0</v>
      </c>
      <c r="E128" s="168">
        <f t="shared" si="22"/>
        <v>0</v>
      </c>
      <c r="F128" s="169">
        <f t="shared" si="23"/>
        <v>0</v>
      </c>
      <c r="G128" s="170">
        <f t="shared" si="24"/>
        <v>0</v>
      </c>
      <c r="H128" s="171">
        <f t="shared" si="25"/>
        <v>0</v>
      </c>
      <c r="I128" s="63"/>
      <c r="J128" s="101">
        <f t="shared" si="26"/>
        <v>200</v>
      </c>
    </row>
    <row r="129" spans="2:10" ht="14.5">
      <c r="B129" s="268">
        <f t="shared" si="27"/>
        <v>46480</v>
      </c>
      <c r="C129" s="156">
        <f t="shared" si="20"/>
        <v>0</v>
      </c>
      <c r="D129" s="167">
        <f t="shared" si="21"/>
        <v>0</v>
      </c>
      <c r="E129" s="168">
        <f t="shared" si="22"/>
        <v>0</v>
      </c>
      <c r="F129" s="169">
        <f t="shared" si="23"/>
        <v>0</v>
      </c>
      <c r="G129" s="170">
        <f t="shared" si="24"/>
        <v>0</v>
      </c>
      <c r="H129" s="171">
        <f t="shared" si="25"/>
        <v>0</v>
      </c>
      <c r="I129" s="63"/>
      <c r="J129" s="101">
        <f t="shared" si="26"/>
        <v>205</v>
      </c>
    </row>
    <row r="130" spans="2:10" ht="14.5">
      <c r="B130" s="268">
        <f t="shared" si="27"/>
        <v>46510</v>
      </c>
      <c r="C130" s="156">
        <f t="shared" si="20"/>
        <v>0</v>
      </c>
      <c r="D130" s="167">
        <f t="shared" si="21"/>
        <v>0</v>
      </c>
      <c r="E130" s="168">
        <f t="shared" si="22"/>
        <v>0</v>
      </c>
      <c r="F130" s="169">
        <f t="shared" si="23"/>
        <v>0</v>
      </c>
      <c r="G130" s="170">
        <f t="shared" si="24"/>
        <v>0</v>
      </c>
      <c r="H130" s="171">
        <f t="shared" si="25"/>
        <v>0</v>
      </c>
      <c r="I130" s="63"/>
      <c r="J130" s="101">
        <f t="shared" si="26"/>
        <v>210</v>
      </c>
    </row>
    <row r="131" spans="2:10" ht="14.5">
      <c r="B131" s="268">
        <f t="shared" si="27"/>
        <v>46541</v>
      </c>
      <c r="C131" s="156">
        <f t="shared" si="20"/>
        <v>0</v>
      </c>
      <c r="D131" s="167">
        <f t="shared" si="21"/>
        <v>0</v>
      </c>
      <c r="E131" s="168">
        <f t="shared" si="22"/>
        <v>0</v>
      </c>
      <c r="F131" s="169">
        <f t="shared" si="23"/>
        <v>0</v>
      </c>
      <c r="G131" s="170">
        <f t="shared" si="24"/>
        <v>0</v>
      </c>
      <c r="H131" s="171">
        <f t="shared" si="25"/>
        <v>0</v>
      </c>
      <c r="I131" s="63"/>
      <c r="J131" s="101">
        <f t="shared" si="26"/>
        <v>215</v>
      </c>
    </row>
    <row r="132" spans="2:10" ht="14.5">
      <c r="B132" s="268">
        <f t="shared" si="27"/>
        <v>46571</v>
      </c>
      <c r="C132" s="156">
        <f t="shared" si="20"/>
        <v>0</v>
      </c>
      <c r="D132" s="167">
        <f t="shared" si="21"/>
        <v>0</v>
      </c>
      <c r="E132" s="168">
        <f t="shared" si="22"/>
        <v>0</v>
      </c>
      <c r="F132" s="169">
        <f t="shared" si="23"/>
        <v>0</v>
      </c>
      <c r="G132" s="170">
        <f t="shared" si="24"/>
        <v>0</v>
      </c>
      <c r="H132" s="171">
        <f t="shared" si="25"/>
        <v>0</v>
      </c>
      <c r="I132" s="63"/>
      <c r="J132" s="101">
        <f t="shared" si="26"/>
        <v>220</v>
      </c>
    </row>
    <row r="133" spans="2:10" ht="14.5">
      <c r="B133" s="268">
        <f t="shared" si="27"/>
        <v>46602</v>
      </c>
      <c r="C133" s="156">
        <f t="shared" si="20"/>
        <v>0</v>
      </c>
      <c r="D133" s="167">
        <f t="shared" si="21"/>
        <v>0</v>
      </c>
      <c r="E133" s="168">
        <f t="shared" si="22"/>
        <v>0</v>
      </c>
      <c r="F133" s="169">
        <f t="shared" si="23"/>
        <v>0</v>
      </c>
      <c r="G133" s="170">
        <f t="shared" si="24"/>
        <v>0</v>
      </c>
      <c r="H133" s="171">
        <f t="shared" si="25"/>
        <v>0</v>
      </c>
      <c r="I133" s="63"/>
      <c r="J133" s="101">
        <f t="shared" si="26"/>
        <v>225</v>
      </c>
    </row>
    <row r="134" spans="2:10" ht="14.5">
      <c r="B134" s="268">
        <f t="shared" si="27"/>
        <v>46633</v>
      </c>
      <c r="C134" s="156">
        <f t="shared" si="20"/>
        <v>0</v>
      </c>
      <c r="D134" s="167">
        <f t="shared" si="21"/>
        <v>0</v>
      </c>
      <c r="E134" s="168">
        <f t="shared" si="22"/>
        <v>0</v>
      </c>
      <c r="F134" s="169">
        <f t="shared" si="23"/>
        <v>0</v>
      </c>
      <c r="G134" s="170">
        <f t="shared" si="24"/>
        <v>0</v>
      </c>
      <c r="H134" s="171">
        <f t="shared" si="25"/>
        <v>0</v>
      </c>
      <c r="I134" s="63"/>
      <c r="J134" s="101">
        <f t="shared" si="26"/>
        <v>230</v>
      </c>
    </row>
    <row r="135" spans="2:10" ht="14.5">
      <c r="B135" s="268">
        <f t="shared" si="27"/>
        <v>46663</v>
      </c>
      <c r="C135" s="156">
        <f t="shared" si="20"/>
        <v>0</v>
      </c>
      <c r="D135" s="167">
        <f t="shared" si="21"/>
        <v>0</v>
      </c>
      <c r="E135" s="168">
        <f t="shared" si="22"/>
        <v>0</v>
      </c>
      <c r="F135" s="169">
        <f t="shared" si="23"/>
        <v>0</v>
      </c>
      <c r="G135" s="170">
        <f t="shared" si="24"/>
        <v>0</v>
      </c>
      <c r="H135" s="171">
        <f t="shared" si="25"/>
        <v>0</v>
      </c>
      <c r="I135" s="63"/>
      <c r="J135" s="101">
        <f t="shared" si="26"/>
        <v>235</v>
      </c>
    </row>
    <row r="136" spans="2:10" ht="14.5">
      <c r="B136" s="268">
        <f t="shared" si="27"/>
        <v>46694</v>
      </c>
      <c r="C136" s="156">
        <f t="shared" si="20"/>
        <v>0</v>
      </c>
      <c r="D136" s="167">
        <f t="shared" si="21"/>
        <v>0</v>
      </c>
      <c r="E136" s="168">
        <f t="shared" si="22"/>
        <v>0</v>
      </c>
      <c r="F136" s="169">
        <f t="shared" si="23"/>
        <v>0</v>
      </c>
      <c r="G136" s="170">
        <f t="shared" si="24"/>
        <v>0</v>
      </c>
      <c r="H136" s="171">
        <f t="shared" si="25"/>
        <v>0</v>
      </c>
      <c r="I136" s="63"/>
      <c r="J136" s="101">
        <f t="shared" si="26"/>
        <v>240</v>
      </c>
    </row>
    <row r="137" spans="2:10" ht="14.5">
      <c r="B137" s="268">
        <f t="shared" si="27"/>
        <v>46724</v>
      </c>
      <c r="C137" s="156">
        <f t="shared" si="20"/>
        <v>0</v>
      </c>
      <c r="D137" s="167">
        <f t="shared" si="21"/>
        <v>0</v>
      </c>
      <c r="E137" s="168">
        <f t="shared" si="22"/>
        <v>0</v>
      </c>
      <c r="F137" s="169">
        <f t="shared" si="23"/>
        <v>0</v>
      </c>
      <c r="G137" s="170">
        <f t="shared" si="24"/>
        <v>0</v>
      </c>
      <c r="H137" s="171">
        <f t="shared" si="25"/>
        <v>0</v>
      </c>
      <c r="I137" s="63"/>
      <c r="J137" s="101">
        <f t="shared" si="26"/>
        <v>245</v>
      </c>
    </row>
    <row r="138" spans="2:10" ht="14.5">
      <c r="B138" s="268">
        <f t="shared" si="27"/>
        <v>46755</v>
      </c>
      <c r="C138" s="156">
        <f t="shared" si="20"/>
        <v>0</v>
      </c>
      <c r="D138" s="167">
        <f t="shared" si="21"/>
        <v>0</v>
      </c>
      <c r="E138" s="168">
        <f t="shared" si="22"/>
        <v>0</v>
      </c>
      <c r="F138" s="169">
        <f t="shared" si="23"/>
        <v>0</v>
      </c>
      <c r="G138" s="170">
        <f t="shared" si="24"/>
        <v>0</v>
      </c>
      <c r="H138" s="171">
        <f t="shared" si="25"/>
        <v>0</v>
      </c>
      <c r="I138" s="63"/>
      <c r="J138" s="101">
        <f t="shared" si="26"/>
        <v>250</v>
      </c>
    </row>
    <row r="139" spans="2:10" ht="14.5">
      <c r="B139" s="268">
        <f t="shared" si="27"/>
        <v>46786</v>
      </c>
      <c r="C139" s="156">
        <f t="shared" si="20"/>
        <v>0</v>
      </c>
      <c r="D139" s="167">
        <f t="shared" si="21"/>
        <v>0</v>
      </c>
      <c r="E139" s="168">
        <f t="shared" si="22"/>
        <v>0</v>
      </c>
      <c r="F139" s="169">
        <f t="shared" si="23"/>
        <v>0</v>
      </c>
      <c r="G139" s="170">
        <f t="shared" si="24"/>
        <v>0</v>
      </c>
      <c r="H139" s="171">
        <f t="shared" si="25"/>
        <v>0</v>
      </c>
      <c r="I139" s="63"/>
      <c r="J139" s="101">
        <f t="shared" si="26"/>
        <v>255</v>
      </c>
    </row>
    <row r="140" spans="2:10" ht="14.5">
      <c r="B140" s="268">
        <f t="shared" si="27"/>
        <v>46815</v>
      </c>
      <c r="C140" s="156">
        <f t="shared" si="20"/>
        <v>0</v>
      </c>
      <c r="D140" s="167">
        <f t="shared" si="21"/>
        <v>0</v>
      </c>
      <c r="E140" s="168">
        <f t="shared" si="22"/>
        <v>0</v>
      </c>
      <c r="F140" s="169">
        <f t="shared" si="23"/>
        <v>0</v>
      </c>
      <c r="G140" s="170">
        <f t="shared" si="24"/>
        <v>0</v>
      </c>
      <c r="H140" s="171">
        <f t="shared" si="25"/>
        <v>0</v>
      </c>
      <c r="I140" s="63"/>
      <c r="J140" s="101">
        <f t="shared" si="26"/>
        <v>260</v>
      </c>
    </row>
    <row r="141" spans="2:10" ht="14.5">
      <c r="B141" s="268">
        <f t="shared" si="27"/>
        <v>46846</v>
      </c>
      <c r="C141" s="156">
        <f t="shared" si="20"/>
        <v>0</v>
      </c>
      <c r="D141" s="167">
        <f t="shared" si="21"/>
        <v>0</v>
      </c>
      <c r="E141" s="168">
        <f t="shared" si="22"/>
        <v>0</v>
      </c>
      <c r="F141" s="169">
        <f>SUM($F$19*F58)</f>
        <v>0</v>
      </c>
      <c r="G141" s="170">
        <f>SUM(C141:F141)</f>
        <v>0</v>
      </c>
      <c r="H141" s="171">
        <f t="shared" si="25"/>
        <v>0</v>
      </c>
      <c r="I141" s="63"/>
      <c r="J141" s="101">
        <f t="shared" si="26"/>
        <v>265</v>
      </c>
    </row>
    <row r="142" spans="2:10" ht="14.5">
      <c r="B142" s="268">
        <f t="shared" si="27"/>
        <v>46876</v>
      </c>
      <c r="C142" s="156">
        <f t="shared" si="20"/>
        <v>0</v>
      </c>
      <c r="D142" s="167">
        <f t="shared" si="21"/>
        <v>0</v>
      </c>
      <c r="E142" s="168">
        <f t="shared" si="22"/>
        <v>0</v>
      </c>
      <c r="F142" s="169">
        <f t="shared" si="23"/>
        <v>0</v>
      </c>
      <c r="G142" s="170">
        <f t="shared" si="24"/>
        <v>0</v>
      </c>
      <c r="H142" s="171">
        <f t="shared" si="25"/>
        <v>0</v>
      </c>
      <c r="I142" s="63"/>
      <c r="J142" s="101">
        <f t="shared" si="26"/>
        <v>270</v>
      </c>
    </row>
    <row r="143" spans="2:10" ht="14.5">
      <c r="B143" s="268">
        <f t="shared" si="27"/>
        <v>46907</v>
      </c>
      <c r="C143" s="156">
        <f t="shared" si="20"/>
        <v>0</v>
      </c>
      <c r="D143" s="167">
        <f t="shared" si="21"/>
        <v>0</v>
      </c>
      <c r="E143" s="168">
        <f t="shared" si="22"/>
        <v>0</v>
      </c>
      <c r="F143" s="169">
        <f t="shared" si="23"/>
        <v>0</v>
      </c>
      <c r="G143" s="170">
        <f t="shared" si="24"/>
        <v>0</v>
      </c>
      <c r="H143" s="171">
        <f t="shared" si="25"/>
        <v>0</v>
      </c>
      <c r="I143" s="63"/>
      <c r="J143" s="101">
        <f t="shared" si="26"/>
        <v>275</v>
      </c>
    </row>
    <row r="144" spans="2:10" ht="14.5">
      <c r="B144" s="268">
        <f t="shared" si="27"/>
        <v>46937</v>
      </c>
      <c r="C144" s="156">
        <f t="shared" si="20"/>
        <v>0</v>
      </c>
      <c r="D144" s="167">
        <f t="shared" si="21"/>
        <v>0</v>
      </c>
      <c r="E144" s="168">
        <f t="shared" si="22"/>
        <v>0</v>
      </c>
      <c r="F144" s="169">
        <f t="shared" si="23"/>
        <v>0</v>
      </c>
      <c r="G144" s="170">
        <f t="shared" si="24"/>
        <v>0</v>
      </c>
      <c r="H144" s="171">
        <f t="shared" si="25"/>
        <v>0</v>
      </c>
      <c r="I144" s="63"/>
      <c r="J144" s="101">
        <f t="shared" si="26"/>
        <v>280</v>
      </c>
    </row>
    <row r="145" spans="2:12" s="63" customFormat="1">
      <c r="K145" s="62"/>
      <c r="L145" s="62"/>
    </row>
    <row r="146" spans="2:12" s="63" customFormat="1">
      <c r="K146" s="62"/>
      <c r="L146" s="62"/>
    </row>
    <row r="147" spans="2:12" s="63" customFormat="1">
      <c r="K147" s="62"/>
      <c r="L147" s="62"/>
    </row>
    <row r="148" spans="2:12" s="63" customFormat="1" ht="14.5" thickBot="1">
      <c r="K148" s="62"/>
      <c r="L148" s="62"/>
    </row>
    <row r="149" spans="2:12" s="63" customFormat="1" ht="18.5" thickBot="1">
      <c r="B149" s="304" t="s">
        <v>57</v>
      </c>
      <c r="C149" s="305"/>
      <c r="D149" s="305"/>
      <c r="E149" s="305"/>
      <c r="F149" s="305"/>
      <c r="G149" s="305"/>
      <c r="H149" s="305"/>
      <c r="I149" s="305"/>
      <c r="J149" s="305"/>
      <c r="K149" s="305"/>
      <c r="L149" s="306"/>
    </row>
    <row r="150" spans="2:12" s="63" customFormat="1" ht="14.5" thickBot="1">
      <c r="B150" s="307" t="s">
        <v>58</v>
      </c>
      <c r="C150" s="308"/>
      <c r="D150" s="308"/>
      <c r="E150" s="308"/>
      <c r="F150" s="308"/>
      <c r="G150" s="308"/>
      <c r="H150" s="308"/>
      <c r="I150" s="308"/>
      <c r="J150" s="308"/>
      <c r="K150" s="308"/>
      <c r="L150" s="309"/>
    </row>
    <row r="151" spans="2:12" s="63" customFormat="1" ht="15" customHeight="1">
      <c r="B151" s="294"/>
      <c r="C151" s="295"/>
      <c r="D151" s="295"/>
      <c r="E151" s="295"/>
      <c r="F151" s="295"/>
      <c r="G151" s="295"/>
      <c r="H151" s="295"/>
      <c r="I151" s="295"/>
      <c r="J151" s="295"/>
      <c r="K151" s="295"/>
      <c r="L151" s="296"/>
    </row>
    <row r="152" spans="2:12" s="63" customFormat="1">
      <c r="B152" s="297"/>
      <c r="C152" s="298"/>
      <c r="D152" s="298"/>
      <c r="E152" s="298"/>
      <c r="F152" s="298"/>
      <c r="G152" s="298"/>
      <c r="H152" s="298"/>
      <c r="I152" s="298"/>
      <c r="J152" s="298"/>
      <c r="K152" s="298"/>
      <c r="L152" s="299"/>
    </row>
    <row r="153" spans="2:12" s="63" customFormat="1">
      <c r="B153" s="297"/>
      <c r="C153" s="298"/>
      <c r="D153" s="298"/>
      <c r="E153" s="298"/>
      <c r="F153" s="298"/>
      <c r="G153" s="298"/>
      <c r="H153" s="298"/>
      <c r="I153" s="298"/>
      <c r="J153" s="298"/>
      <c r="K153" s="298"/>
      <c r="L153" s="299"/>
    </row>
    <row r="154" spans="2:12" s="63" customFormat="1">
      <c r="B154" s="297"/>
      <c r="C154" s="298"/>
      <c r="D154" s="298"/>
      <c r="E154" s="298"/>
      <c r="F154" s="298"/>
      <c r="G154" s="298"/>
      <c r="H154" s="298"/>
      <c r="I154" s="298"/>
      <c r="J154" s="298"/>
      <c r="K154" s="298"/>
      <c r="L154" s="299"/>
    </row>
    <row r="155" spans="2:12" s="63" customFormat="1">
      <c r="B155" s="297"/>
      <c r="C155" s="298"/>
      <c r="D155" s="298"/>
      <c r="E155" s="298"/>
      <c r="F155" s="298"/>
      <c r="G155" s="298"/>
      <c r="H155" s="298"/>
      <c r="I155" s="298"/>
      <c r="J155" s="298"/>
      <c r="K155" s="298"/>
      <c r="L155" s="299"/>
    </row>
    <row r="156" spans="2:12" s="63" customFormat="1">
      <c r="B156" s="297"/>
      <c r="C156" s="298"/>
      <c r="D156" s="298"/>
      <c r="E156" s="298"/>
      <c r="F156" s="298"/>
      <c r="G156" s="298"/>
      <c r="H156" s="298"/>
      <c r="I156" s="298"/>
      <c r="J156" s="298"/>
      <c r="K156" s="298"/>
      <c r="L156" s="299"/>
    </row>
    <row r="157" spans="2:12" s="63" customFormat="1">
      <c r="B157" s="297"/>
      <c r="C157" s="298"/>
      <c r="D157" s="298"/>
      <c r="E157" s="298"/>
      <c r="F157" s="298"/>
      <c r="G157" s="298"/>
      <c r="H157" s="298"/>
      <c r="I157" s="298"/>
      <c r="J157" s="298"/>
      <c r="K157" s="298"/>
      <c r="L157" s="299"/>
    </row>
    <row r="158" spans="2:12" s="63" customFormat="1">
      <c r="B158" s="297"/>
      <c r="C158" s="298"/>
      <c r="D158" s="298"/>
      <c r="E158" s="298"/>
      <c r="F158" s="298"/>
      <c r="G158" s="298"/>
      <c r="H158" s="298"/>
      <c r="I158" s="298"/>
      <c r="J158" s="298"/>
      <c r="K158" s="298"/>
      <c r="L158" s="299"/>
    </row>
    <row r="159" spans="2:12" s="63" customFormat="1">
      <c r="B159" s="297"/>
      <c r="C159" s="298"/>
      <c r="D159" s="298"/>
      <c r="E159" s="298"/>
      <c r="F159" s="298"/>
      <c r="G159" s="298"/>
      <c r="H159" s="298"/>
      <c r="I159" s="298"/>
      <c r="J159" s="298"/>
      <c r="K159" s="298"/>
      <c r="L159" s="299"/>
    </row>
    <row r="160" spans="2:12" s="63" customFormat="1" ht="14.5" thickBot="1">
      <c r="B160" s="300"/>
      <c r="C160" s="301"/>
      <c r="D160" s="301"/>
      <c r="E160" s="301"/>
      <c r="F160" s="301"/>
      <c r="G160" s="301"/>
      <c r="H160" s="301"/>
      <c r="I160" s="301"/>
      <c r="J160" s="301"/>
      <c r="K160" s="301"/>
      <c r="L160" s="302"/>
    </row>
    <row r="161" spans="9:12" s="63" customFormat="1"/>
    <row r="162" spans="9:12" s="63" customFormat="1"/>
    <row r="163" spans="9:12" s="63" customFormat="1">
      <c r="K163" s="62"/>
      <c r="L163" s="62"/>
    </row>
    <row r="164" spans="9:12" s="63" customFormat="1">
      <c r="K164" s="62"/>
      <c r="L164" s="62"/>
    </row>
    <row r="165" spans="9:12" s="63" customFormat="1">
      <c r="K165" s="62"/>
      <c r="L165" s="62"/>
    </row>
    <row r="166" spans="9:12" s="63" customFormat="1">
      <c r="K166" s="62"/>
      <c r="L166" s="62"/>
    </row>
    <row r="167" spans="9:12" s="63" customFormat="1">
      <c r="K167" s="62"/>
      <c r="L167" s="62"/>
    </row>
    <row r="168" spans="9:12" s="63" customFormat="1">
      <c r="K168" s="62"/>
      <c r="L168" s="62"/>
    </row>
    <row r="169" spans="9:12" s="63" customFormat="1">
      <c r="K169" s="62"/>
      <c r="L169" s="62"/>
    </row>
    <row r="170" spans="9:12">
      <c r="I170" s="63"/>
      <c r="J170" s="63"/>
    </row>
    <row r="171" spans="9:12">
      <c r="I171" s="63"/>
      <c r="J171" s="63"/>
    </row>
    <row r="172" spans="9:12">
      <c r="I172" s="63"/>
      <c r="J172" s="63"/>
    </row>
    <row r="173" spans="9:12">
      <c r="I173" s="63"/>
      <c r="J173" s="63"/>
    </row>
    <row r="174" spans="9:12">
      <c r="I174" s="63"/>
      <c r="J174" s="63"/>
    </row>
    <row r="175" spans="9:12">
      <c r="I175" s="63"/>
      <c r="J175" s="63"/>
    </row>
  </sheetData>
  <sheetProtection selectLockedCells="1"/>
  <mergeCells count="5">
    <mergeCell ref="B151:L160"/>
    <mergeCell ref="B4:G9"/>
    <mergeCell ref="B149:L149"/>
    <mergeCell ref="B150:L150"/>
    <mergeCell ref="B12:C12"/>
  </mergeCells>
  <printOptions horizontalCentered="1"/>
  <pageMargins left="0.70866141732283472" right="0.70866141732283472" top="0.74803149606299213" bottom="0.74803149606299213" header="0.31496062992125984" footer="0.31496062992125984"/>
  <pageSetup paperSize="9" scale="37"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Q321"/>
  <sheetViews>
    <sheetView zoomScale="85" zoomScaleNormal="85" workbookViewId="0">
      <pane xSplit="1" topLeftCell="D1" activePane="topRight" state="frozen"/>
      <selection activeCell="A3" sqref="A3"/>
      <selection pane="topRight" activeCell="D25" sqref="D25"/>
    </sheetView>
  </sheetViews>
  <sheetFormatPr defaultRowHeight="14.5"/>
  <cols>
    <col min="1" max="1" width="33.1796875" style="13" customWidth="1"/>
    <col min="2" max="2" width="10.81640625" customWidth="1"/>
    <col min="3" max="3" width="23.36328125" bestFit="1" customWidth="1"/>
    <col min="4" max="13" width="10.81640625" customWidth="1"/>
    <col min="14" max="14" width="8.54296875" style="21" bestFit="1" customWidth="1"/>
    <col min="15" max="26" width="11.1796875" customWidth="1"/>
    <col min="27" max="27" width="9.1796875" style="21" bestFit="1" customWidth="1"/>
    <col min="28" max="39" width="10.54296875" customWidth="1"/>
    <col min="40" max="40" width="10.1796875" style="21" bestFit="1" customWidth="1"/>
  </cols>
  <sheetData>
    <row r="1" spans="1:84" s="13" customFormat="1" ht="19.5">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row>
    <row r="2" spans="1:84" s="13" customFormat="1" ht="20">
      <c r="A2" s="11"/>
      <c r="B2" s="318" t="s">
        <v>59</v>
      </c>
      <c r="C2" s="319"/>
      <c r="D2" s="319"/>
      <c r="E2" s="319"/>
      <c r="F2" s="320"/>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row>
    <row r="3" spans="1:84" s="13" customFormat="1" ht="17.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row>
    <row r="4" spans="1:84" s="13" customFormat="1" ht="18">
      <c r="A4" s="11"/>
      <c r="B4" s="26"/>
      <c r="C4" s="15" t="s">
        <v>60</v>
      </c>
      <c r="D4" s="11"/>
      <c r="E4" s="16"/>
      <c r="F4" s="16"/>
      <c r="G4" s="11"/>
      <c r="H4" s="11"/>
      <c r="I4" s="11"/>
      <c r="J4" s="11"/>
      <c r="K4" s="17"/>
      <c r="L4" s="17"/>
      <c r="M4" s="17"/>
      <c r="N4" s="17"/>
      <c r="O4" s="11"/>
      <c r="P4" s="11"/>
      <c r="Q4" s="11"/>
      <c r="R4" s="11"/>
      <c r="S4" s="11"/>
      <c r="T4" s="11"/>
      <c r="U4" s="11"/>
      <c r="V4" s="11"/>
      <c r="W4" s="11"/>
      <c r="X4" s="11"/>
      <c r="Y4" s="11"/>
      <c r="Z4" s="11"/>
      <c r="AA4" s="17"/>
      <c r="AB4" s="11"/>
      <c r="AC4" s="11"/>
      <c r="AD4" s="11"/>
      <c r="AE4" s="11"/>
      <c r="AF4" s="11"/>
      <c r="AG4" s="11"/>
      <c r="AH4" s="11"/>
      <c r="AI4" s="11"/>
      <c r="AJ4" s="11"/>
      <c r="AK4" s="11"/>
      <c r="AL4" s="11"/>
      <c r="AM4" s="11"/>
      <c r="AN4" s="17"/>
    </row>
    <row r="5" spans="1:84" s="13" customFormat="1" ht="17.5">
      <c r="A5" s="11"/>
      <c r="B5" s="11"/>
      <c r="C5" s="11"/>
      <c r="D5" s="11"/>
      <c r="E5" s="11"/>
      <c r="F5" s="11"/>
      <c r="G5" s="11"/>
      <c r="H5" s="11"/>
      <c r="I5" s="11"/>
      <c r="J5" s="11"/>
      <c r="K5" s="17"/>
      <c r="L5" s="18"/>
      <c r="M5" s="18"/>
      <c r="N5" s="18"/>
      <c r="O5" s="11"/>
      <c r="P5" s="11"/>
      <c r="Q5" s="11"/>
      <c r="R5" s="11"/>
      <c r="S5" s="11"/>
      <c r="T5" s="11"/>
      <c r="U5" s="11"/>
      <c r="V5" s="11"/>
      <c r="W5" s="11"/>
      <c r="X5" s="11"/>
      <c r="Y5" s="11"/>
      <c r="Z5" s="11"/>
      <c r="AA5" s="18"/>
      <c r="AB5" s="11"/>
      <c r="AC5" s="11"/>
      <c r="AD5" s="11"/>
      <c r="AE5" s="11"/>
      <c r="AF5" s="11"/>
      <c r="AG5" s="11"/>
      <c r="AH5" s="11"/>
      <c r="AI5" s="11"/>
      <c r="AJ5" s="11"/>
      <c r="AK5" s="11"/>
      <c r="AL5" s="11"/>
      <c r="AM5" s="11"/>
      <c r="AN5" s="18"/>
    </row>
    <row r="6" spans="1:84">
      <c r="A6" s="18"/>
      <c r="B6" s="321" t="s">
        <v>61</v>
      </c>
      <c r="C6" s="322"/>
      <c r="D6" s="322"/>
      <c r="E6" s="322"/>
      <c r="F6" s="322"/>
      <c r="G6" s="322"/>
      <c r="H6" s="322"/>
      <c r="I6" s="322"/>
      <c r="J6" s="322"/>
      <c r="K6" s="322"/>
      <c r="L6" s="322"/>
      <c r="M6" s="323"/>
      <c r="N6" s="18"/>
      <c r="O6" s="312" t="s">
        <v>62</v>
      </c>
      <c r="P6" s="313"/>
      <c r="Q6" s="313"/>
      <c r="R6" s="313"/>
      <c r="S6" s="313"/>
      <c r="T6" s="313"/>
      <c r="U6" s="313"/>
      <c r="V6" s="313"/>
      <c r="W6" s="313"/>
      <c r="X6" s="313"/>
      <c r="Y6" s="313"/>
      <c r="Z6" s="314"/>
      <c r="AA6" s="18"/>
      <c r="AB6" s="315" t="s">
        <v>63</v>
      </c>
      <c r="AC6" s="316"/>
      <c r="AD6" s="316"/>
      <c r="AE6" s="316"/>
      <c r="AF6" s="316"/>
      <c r="AG6" s="316"/>
      <c r="AH6" s="316"/>
      <c r="AI6" s="316"/>
      <c r="AJ6" s="316"/>
      <c r="AK6" s="316"/>
      <c r="AL6" s="316"/>
      <c r="AM6" s="317"/>
      <c r="AN6" s="18"/>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row>
    <row r="7" spans="1:84">
      <c r="A7" s="269" t="s">
        <v>64</v>
      </c>
      <c r="B7" s="282">
        <f>IF(ISBLANK('Sales Assumptions'!D12)," ",'Sales Assumptions'!D12)</f>
        <v>45872</v>
      </c>
      <c r="C7" s="283">
        <f>IFERROR(EDATE(B7,1)," ")</f>
        <v>45903</v>
      </c>
      <c r="D7" s="283">
        <f t="shared" ref="D7:M7" si="0">IFERROR(EDATE(C7,1)," ")</f>
        <v>45933</v>
      </c>
      <c r="E7" s="283">
        <f t="shared" si="0"/>
        <v>45964</v>
      </c>
      <c r="F7" s="283">
        <f t="shared" si="0"/>
        <v>45994</v>
      </c>
      <c r="G7" s="283">
        <f t="shared" si="0"/>
        <v>46025</v>
      </c>
      <c r="H7" s="283">
        <f t="shared" si="0"/>
        <v>46056</v>
      </c>
      <c r="I7" s="283">
        <f t="shared" si="0"/>
        <v>46084</v>
      </c>
      <c r="J7" s="283">
        <f t="shared" si="0"/>
        <v>46115</v>
      </c>
      <c r="K7" s="283">
        <f t="shared" si="0"/>
        <v>46145</v>
      </c>
      <c r="L7" s="283">
        <f t="shared" si="0"/>
        <v>46176</v>
      </c>
      <c r="M7" s="283">
        <f t="shared" si="0"/>
        <v>46206</v>
      </c>
      <c r="N7" s="284" t="s">
        <v>65</v>
      </c>
      <c r="O7" s="283">
        <f>IFERROR(EDATE(M7,1)," ")</f>
        <v>46237</v>
      </c>
      <c r="P7" s="283">
        <f>IFERROR(EDATE(O7,1)," ")</f>
        <v>46268</v>
      </c>
      <c r="Q7" s="283">
        <f t="shared" ref="Q7:Z7" si="1">IFERROR(EDATE(P7,1)," ")</f>
        <v>46298</v>
      </c>
      <c r="R7" s="283">
        <f t="shared" si="1"/>
        <v>46329</v>
      </c>
      <c r="S7" s="283">
        <f t="shared" si="1"/>
        <v>46359</v>
      </c>
      <c r="T7" s="283">
        <f t="shared" si="1"/>
        <v>46390</v>
      </c>
      <c r="U7" s="283">
        <f t="shared" si="1"/>
        <v>46421</v>
      </c>
      <c r="V7" s="283">
        <f t="shared" si="1"/>
        <v>46449</v>
      </c>
      <c r="W7" s="283">
        <f t="shared" si="1"/>
        <v>46480</v>
      </c>
      <c r="X7" s="283">
        <f t="shared" si="1"/>
        <v>46510</v>
      </c>
      <c r="Y7" s="283">
        <f t="shared" si="1"/>
        <v>46541</v>
      </c>
      <c r="Z7" s="283">
        <f t="shared" si="1"/>
        <v>46571</v>
      </c>
      <c r="AA7" s="285" t="s">
        <v>66</v>
      </c>
      <c r="AB7" s="283">
        <f>IFERROR(EDATE(Z7,1)," ")</f>
        <v>46602</v>
      </c>
      <c r="AC7" s="283">
        <f>IFERROR(EDATE(AB7,1)," ")</f>
        <v>46633</v>
      </c>
      <c r="AD7" s="283">
        <f t="shared" ref="AD7:AM7" si="2">IFERROR(EDATE(AC7,1)," ")</f>
        <v>46663</v>
      </c>
      <c r="AE7" s="283">
        <f t="shared" si="2"/>
        <v>46694</v>
      </c>
      <c r="AF7" s="283">
        <f t="shared" si="2"/>
        <v>46724</v>
      </c>
      <c r="AG7" s="283">
        <f t="shared" si="2"/>
        <v>46755</v>
      </c>
      <c r="AH7" s="283">
        <f t="shared" si="2"/>
        <v>46786</v>
      </c>
      <c r="AI7" s="283">
        <f t="shared" si="2"/>
        <v>46815</v>
      </c>
      <c r="AJ7" s="283">
        <f t="shared" si="2"/>
        <v>46846</v>
      </c>
      <c r="AK7" s="283">
        <f t="shared" si="2"/>
        <v>46876</v>
      </c>
      <c r="AL7" s="283">
        <f t="shared" si="2"/>
        <v>46907</v>
      </c>
      <c r="AM7" s="283">
        <f t="shared" si="2"/>
        <v>46937</v>
      </c>
      <c r="AN7" s="285" t="s">
        <v>67</v>
      </c>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row>
    <row r="8" spans="1:84">
      <c r="A8" s="270" t="s">
        <v>68</v>
      </c>
      <c r="B8" s="2"/>
      <c r="C8" s="2"/>
      <c r="D8" s="2"/>
      <c r="E8" s="2"/>
      <c r="F8" s="2"/>
      <c r="G8" s="2"/>
      <c r="H8" s="2"/>
      <c r="I8" s="2"/>
      <c r="J8" s="2"/>
      <c r="K8" s="2"/>
      <c r="L8" s="2"/>
      <c r="M8" s="2"/>
      <c r="N8" s="23"/>
      <c r="O8" s="2"/>
      <c r="P8" s="2"/>
      <c r="Q8" s="2"/>
      <c r="R8" s="2"/>
      <c r="S8" s="2"/>
      <c r="T8" s="2"/>
      <c r="U8" s="2"/>
      <c r="V8" s="2"/>
      <c r="W8" s="2"/>
      <c r="X8" s="2"/>
      <c r="Y8" s="2"/>
      <c r="Z8" s="2"/>
      <c r="AA8" s="2"/>
      <c r="AB8" s="2"/>
      <c r="AC8" s="2"/>
      <c r="AD8" s="2"/>
      <c r="AE8" s="2"/>
      <c r="AF8" s="2"/>
      <c r="AG8" s="2"/>
      <c r="AH8" s="2"/>
      <c r="AI8" s="2"/>
      <c r="AJ8" s="2"/>
      <c r="AK8" s="2"/>
      <c r="AL8" s="2"/>
      <c r="AM8" s="2"/>
      <c r="AN8" s="2"/>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row>
    <row r="9" spans="1:84" ht="15" thickBot="1">
      <c r="A9" s="271" t="s">
        <v>69</v>
      </c>
      <c r="B9" s="236">
        <f>'Sales Assumptions'!G67</f>
        <v>24</v>
      </c>
      <c r="C9" s="236">
        <f>'Sales Assumptions'!G68</f>
        <v>36</v>
      </c>
      <c r="D9" s="236">
        <f>'Sales Assumptions'!G69</f>
        <v>48</v>
      </c>
      <c r="E9" s="236">
        <f>'Sales Assumptions'!G70</f>
        <v>36</v>
      </c>
      <c r="F9" s="236">
        <f>'Sales Assumptions'!G71</f>
        <v>48</v>
      </c>
      <c r="G9" s="236">
        <f>'Sales Assumptions'!G72</f>
        <v>54</v>
      </c>
      <c r="H9" s="236">
        <f>'Sales Assumptions'!G73</f>
        <v>74</v>
      </c>
      <c r="I9" s="236">
        <f>'Sales Assumptions'!G74</f>
        <v>68</v>
      </c>
      <c r="J9" s="236">
        <f>'Sales Assumptions'!G75</f>
        <v>104</v>
      </c>
      <c r="K9" s="236">
        <f>'Sales Assumptions'!G76</f>
        <v>138</v>
      </c>
      <c r="L9" s="236">
        <f>'Sales Assumptions'!G77</f>
        <v>94</v>
      </c>
      <c r="M9" s="236">
        <f>'Sales Assumptions'!G78</f>
        <v>114</v>
      </c>
      <c r="N9" s="235">
        <f>SUM(B9:M9)</f>
        <v>838</v>
      </c>
      <c r="O9" s="236">
        <f>SUM('Sales Assumptions'!G79*105%)</f>
        <v>25.200000000000003</v>
      </c>
      <c r="P9" s="236">
        <f>SUM('Sales Assumptions'!G80*105%)</f>
        <v>134.4</v>
      </c>
      <c r="Q9" s="236">
        <f>SUM('Sales Assumptions'!G81*105%)</f>
        <v>98.7</v>
      </c>
      <c r="R9" s="236">
        <f>SUM('Sales Assumptions'!G82*105%)</f>
        <v>98.7</v>
      </c>
      <c r="S9" s="236">
        <f>SUM('Sales Assumptions'!G83*105%)</f>
        <v>77.7</v>
      </c>
      <c r="T9" s="236">
        <f>SUM('Sales Assumptions'!G84*105%)</f>
        <v>77.7</v>
      </c>
      <c r="U9" s="236">
        <f>SUM('Sales Assumptions'!G85*105%)</f>
        <v>67.2</v>
      </c>
      <c r="V9" s="236">
        <f>SUM('Sales Assumptions'!G86*105%)</f>
        <v>0</v>
      </c>
      <c r="W9" s="236">
        <f>SUM('Sales Assumptions'!G87*105%)</f>
        <v>0</v>
      </c>
      <c r="X9" s="236">
        <f>SUM('Sales Assumptions'!G88*105%)</f>
        <v>0</v>
      </c>
      <c r="Y9" s="236">
        <f>SUM('Sales Assumptions'!G89*105%)</f>
        <v>0</v>
      </c>
      <c r="Z9" s="236">
        <f>SUM('Sales Assumptions'!G90*105%)</f>
        <v>0</v>
      </c>
      <c r="AA9" s="236">
        <f>SUM(O9:Z9)</f>
        <v>579.6</v>
      </c>
      <c r="AB9" s="236">
        <f>SUM('Sales Assumptions'!G91*110%)</f>
        <v>0</v>
      </c>
      <c r="AC9" s="236">
        <f>SUM('Sales Assumptions'!G92*110%)</f>
        <v>0</v>
      </c>
      <c r="AD9" s="236">
        <f>SUM('Sales Assumptions'!G93*110%)</f>
        <v>0</v>
      </c>
      <c r="AE9" s="236">
        <f>SUM('Sales Assumptions'!G94*110%)</f>
        <v>0</v>
      </c>
      <c r="AF9" s="236">
        <f>SUM('Sales Assumptions'!G95*110%)</f>
        <v>0</v>
      </c>
      <c r="AG9" s="236">
        <f>SUM('Sales Assumptions'!G96*110%)</f>
        <v>0</v>
      </c>
      <c r="AH9" s="236">
        <f>SUM('Sales Assumptions'!G97*110%)</f>
        <v>0</v>
      </c>
      <c r="AI9" s="236">
        <f>SUM('Sales Assumptions'!G98*110%)</f>
        <v>0</v>
      </c>
      <c r="AJ9" s="236">
        <f>SUM('Sales Assumptions'!G99*110%)</f>
        <v>0</v>
      </c>
      <c r="AK9" s="236">
        <f>SUM('Sales Assumptions'!G100*110%)</f>
        <v>0</v>
      </c>
      <c r="AL9" s="236">
        <f>SUM('Sales Assumptions'!G101*110%)</f>
        <v>0</v>
      </c>
      <c r="AM9" s="236">
        <f>SUM('Sales Assumptions'!G102*110%)</f>
        <v>0</v>
      </c>
      <c r="AN9" s="180">
        <f>SUM(AB9:AM9)</f>
        <v>0</v>
      </c>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row>
    <row r="10" spans="1:84" s="13" customFormat="1">
      <c r="A10" s="27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row>
    <row r="11" spans="1:84" s="13" customFormat="1">
      <c r="A11" s="273" t="s">
        <v>70</v>
      </c>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8"/>
      <c r="AB11" s="237"/>
      <c r="AC11" s="237"/>
      <c r="AD11" s="237"/>
      <c r="AE11" s="237"/>
      <c r="AF11" s="237"/>
      <c r="AG11" s="237"/>
      <c r="AH11" s="237"/>
      <c r="AI11" s="237"/>
      <c r="AJ11" s="237"/>
      <c r="AK11" s="237"/>
      <c r="AL11" s="237"/>
      <c r="AM11" s="237"/>
    </row>
    <row r="12" spans="1:84" ht="15" thickBot="1">
      <c r="A12" s="271" t="s">
        <v>69</v>
      </c>
      <c r="B12" s="236">
        <f>'Sales Assumptions'!$G109</f>
        <v>8</v>
      </c>
      <c r="C12" s="236">
        <f>'Sales Assumptions'!$G110</f>
        <v>12</v>
      </c>
      <c r="D12" s="236">
        <f>'Sales Assumptions'!$G111</f>
        <v>16</v>
      </c>
      <c r="E12" s="236">
        <f>'Sales Assumptions'!$G112</f>
        <v>12</v>
      </c>
      <c r="F12" s="236">
        <f>'Sales Assumptions'!$G113</f>
        <v>16</v>
      </c>
      <c r="G12" s="236">
        <f>'Sales Assumptions'!$G114</f>
        <v>20</v>
      </c>
      <c r="H12" s="236">
        <f>'Sales Assumptions'!$G115</f>
        <v>28</v>
      </c>
      <c r="I12" s="236">
        <f>'Sales Assumptions'!$G116</f>
        <v>24</v>
      </c>
      <c r="J12" s="236">
        <f>'Sales Assumptions'!$G117</f>
        <v>40</v>
      </c>
      <c r="K12" s="236">
        <f>'Sales Assumptions'!$G118</f>
        <v>52</v>
      </c>
      <c r="L12" s="236">
        <f>'Sales Assumptions'!$G119</f>
        <v>36</v>
      </c>
      <c r="M12" s="236">
        <f>'Sales Assumptions'!$G120</f>
        <v>44</v>
      </c>
      <c r="N12" s="235">
        <f t="shared" ref="N12:N51" si="3">SUM(B12:M12)</f>
        <v>308</v>
      </c>
      <c r="O12" s="236">
        <f>SUM('Sales Assumptions'!G121*105%)</f>
        <v>8.4</v>
      </c>
      <c r="P12" s="236">
        <f>SUM('Sales Assumptions'!G122*105%)</f>
        <v>50.400000000000006</v>
      </c>
      <c r="Q12" s="236">
        <f>SUM('Sales Assumptions'!G123*105%)</f>
        <v>37.800000000000004</v>
      </c>
      <c r="R12" s="236">
        <f>SUM('Sales Assumptions'!G124*105%)</f>
        <v>37.800000000000004</v>
      </c>
      <c r="S12" s="236">
        <f>SUM('Sales Assumptions'!G125*105%)</f>
        <v>29.400000000000002</v>
      </c>
      <c r="T12" s="236">
        <f>SUM('Sales Assumptions'!G126*105%)</f>
        <v>29.400000000000002</v>
      </c>
      <c r="U12" s="236">
        <f>SUM('Sales Assumptions'!G127*105%)</f>
        <v>25.200000000000003</v>
      </c>
      <c r="V12" s="236">
        <f>SUM('Sales Assumptions'!G128*105%)</f>
        <v>0</v>
      </c>
      <c r="W12" s="236">
        <f>SUM('Sales Assumptions'!G129*105%)</f>
        <v>0</v>
      </c>
      <c r="X12" s="236">
        <f>SUM('Sales Assumptions'!G130*105%)</f>
        <v>0</v>
      </c>
      <c r="Y12" s="236">
        <f>SUM('Sales Assumptions'!G131*105%)</f>
        <v>0</v>
      </c>
      <c r="Z12" s="236">
        <f>SUM('Sales Assumptions'!G132*105%)</f>
        <v>0</v>
      </c>
      <c r="AA12" s="236">
        <f>SUM(O12:Z12)</f>
        <v>218.40000000000003</v>
      </c>
      <c r="AB12" s="236">
        <f>SUM('Sales Assumptions'!G133*110%)</f>
        <v>0</v>
      </c>
      <c r="AC12" s="236">
        <f>SUM('Sales Assumptions'!G134*110%)</f>
        <v>0</v>
      </c>
      <c r="AD12" s="236">
        <f>SUM('Sales Assumptions'!G135*110%)</f>
        <v>0</v>
      </c>
      <c r="AE12" s="236">
        <f>SUM('Sales Assumptions'!G136*110%)</f>
        <v>0</v>
      </c>
      <c r="AF12" s="236">
        <f>SUM('Sales Assumptions'!G137*110%)</f>
        <v>0</v>
      </c>
      <c r="AG12" s="236">
        <f>SUM('Sales Assumptions'!G138*110%)</f>
        <v>0</v>
      </c>
      <c r="AH12" s="236">
        <f>SUM('Sales Assumptions'!G139*110%)</f>
        <v>0</v>
      </c>
      <c r="AI12" s="236">
        <f>SUM('Sales Assumptions'!G140*110%)</f>
        <v>0</v>
      </c>
      <c r="AJ12" s="236">
        <f>SUM('Sales Assumptions'!G141*110%)</f>
        <v>0</v>
      </c>
      <c r="AK12" s="236">
        <f>SUM('Sales Assumptions'!G142*110%)</f>
        <v>0</v>
      </c>
      <c r="AL12" s="236">
        <f>SUM('Sales Assumptions'!G143*110%)</f>
        <v>0</v>
      </c>
      <c r="AM12" s="236">
        <f>SUM('Sales Assumptions'!G144*110%)</f>
        <v>0</v>
      </c>
      <c r="AN12" s="180">
        <f>SUM(AB12:AM12)</f>
        <v>0</v>
      </c>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row>
    <row r="13" spans="1:84" s="13" customFormat="1">
      <c r="A13" s="271"/>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
      <c r="AB13" s="18"/>
      <c r="AC13" s="18"/>
      <c r="AD13" s="18"/>
      <c r="AE13" s="18"/>
      <c r="AF13" s="18"/>
      <c r="AG13" s="18"/>
      <c r="AH13" s="18"/>
      <c r="AI13" s="18"/>
      <c r="AJ13" s="18"/>
      <c r="AK13" s="18"/>
      <c r="AL13" s="18"/>
      <c r="AM13" s="18"/>
      <c r="AN13" s="1"/>
    </row>
    <row r="14" spans="1:84" s="13" customFormat="1">
      <c r="A14" s="271" t="s">
        <v>71</v>
      </c>
      <c r="B14" s="239">
        <f>B9-B12</f>
        <v>16</v>
      </c>
      <c r="C14" s="239">
        <f t="shared" ref="C14:M14" si="4">C9-C12</f>
        <v>24</v>
      </c>
      <c r="D14" s="239">
        <f t="shared" si="4"/>
        <v>32</v>
      </c>
      <c r="E14" s="239">
        <f t="shared" si="4"/>
        <v>24</v>
      </c>
      <c r="F14" s="239">
        <f t="shared" si="4"/>
        <v>32</v>
      </c>
      <c r="G14" s="239">
        <f t="shared" si="4"/>
        <v>34</v>
      </c>
      <c r="H14" s="239">
        <f t="shared" si="4"/>
        <v>46</v>
      </c>
      <c r="I14" s="239">
        <f t="shared" si="4"/>
        <v>44</v>
      </c>
      <c r="J14" s="239">
        <f t="shared" si="4"/>
        <v>64</v>
      </c>
      <c r="K14" s="239">
        <f t="shared" si="4"/>
        <v>86</v>
      </c>
      <c r="L14" s="239">
        <f t="shared" si="4"/>
        <v>58</v>
      </c>
      <c r="M14" s="239">
        <f t="shared" si="4"/>
        <v>70</v>
      </c>
      <c r="N14" s="240"/>
      <c r="O14" s="239">
        <f t="shared" ref="O14:Z14" si="5">O9-O12</f>
        <v>16.800000000000004</v>
      </c>
      <c r="P14" s="239">
        <f t="shared" si="5"/>
        <v>84</v>
      </c>
      <c r="Q14" s="239">
        <f t="shared" si="5"/>
        <v>60.9</v>
      </c>
      <c r="R14" s="239">
        <f t="shared" si="5"/>
        <v>60.9</v>
      </c>
      <c r="S14" s="239">
        <f t="shared" si="5"/>
        <v>48.3</v>
      </c>
      <c r="T14" s="239">
        <f t="shared" si="5"/>
        <v>48.3</v>
      </c>
      <c r="U14" s="239">
        <f t="shared" si="5"/>
        <v>42</v>
      </c>
      <c r="V14" s="239">
        <f t="shared" si="5"/>
        <v>0</v>
      </c>
      <c r="W14" s="239">
        <f t="shared" si="5"/>
        <v>0</v>
      </c>
      <c r="X14" s="239">
        <f t="shared" si="5"/>
        <v>0</v>
      </c>
      <c r="Y14" s="239">
        <f t="shared" si="5"/>
        <v>0</v>
      </c>
      <c r="Z14" s="239">
        <f t="shared" si="5"/>
        <v>0</v>
      </c>
      <c r="AA14" s="241"/>
      <c r="AB14" s="239">
        <f t="shared" ref="AB14:AM14" si="6">AB9-AB12</f>
        <v>0</v>
      </c>
      <c r="AC14" s="239">
        <f t="shared" si="6"/>
        <v>0</v>
      </c>
      <c r="AD14" s="239">
        <f t="shared" si="6"/>
        <v>0</v>
      </c>
      <c r="AE14" s="239">
        <f t="shared" si="6"/>
        <v>0</v>
      </c>
      <c r="AF14" s="239">
        <f t="shared" si="6"/>
        <v>0</v>
      </c>
      <c r="AG14" s="239">
        <f t="shared" si="6"/>
        <v>0</v>
      </c>
      <c r="AH14" s="239">
        <f t="shared" si="6"/>
        <v>0</v>
      </c>
      <c r="AI14" s="239">
        <f t="shared" si="6"/>
        <v>0</v>
      </c>
      <c r="AJ14" s="239">
        <f>AJ9-AJ12</f>
        <v>0</v>
      </c>
      <c r="AK14" s="239">
        <f t="shared" si="6"/>
        <v>0</v>
      </c>
      <c r="AL14" s="239">
        <f t="shared" si="6"/>
        <v>0</v>
      </c>
      <c r="AM14" s="239">
        <f t="shared" si="6"/>
        <v>0</v>
      </c>
      <c r="AN14" s="174"/>
    </row>
    <row r="15" spans="1:84" s="13" customFormat="1">
      <c r="A15" s="271" t="s">
        <v>72</v>
      </c>
      <c r="B15" s="176">
        <f t="shared" ref="B15:M15" si="7">IFERROR(B14/B9,"")</f>
        <v>0.66666666666666663</v>
      </c>
      <c r="C15" s="176">
        <f t="shared" si="7"/>
        <v>0.66666666666666663</v>
      </c>
      <c r="D15" s="176">
        <f t="shared" si="7"/>
        <v>0.66666666666666663</v>
      </c>
      <c r="E15" s="176">
        <f t="shared" si="7"/>
        <v>0.66666666666666663</v>
      </c>
      <c r="F15" s="176">
        <f t="shared" si="7"/>
        <v>0.66666666666666663</v>
      </c>
      <c r="G15" s="176">
        <f t="shared" si="7"/>
        <v>0.62962962962962965</v>
      </c>
      <c r="H15" s="176">
        <f t="shared" si="7"/>
        <v>0.6216216216216216</v>
      </c>
      <c r="I15" s="176">
        <f t="shared" si="7"/>
        <v>0.6470588235294118</v>
      </c>
      <c r="J15" s="176">
        <f t="shared" si="7"/>
        <v>0.61538461538461542</v>
      </c>
      <c r="K15" s="176">
        <f t="shared" si="7"/>
        <v>0.62318840579710144</v>
      </c>
      <c r="L15" s="176">
        <f t="shared" si="7"/>
        <v>0.61702127659574468</v>
      </c>
      <c r="M15" s="176">
        <f t="shared" si="7"/>
        <v>0.61403508771929827</v>
      </c>
      <c r="N15" s="177"/>
      <c r="O15" s="176">
        <f t="shared" ref="O15:Z15" si="8">IFERROR(O14/O9,"")</f>
        <v>0.66666666666666674</v>
      </c>
      <c r="P15" s="176">
        <f t="shared" si="8"/>
        <v>0.625</v>
      </c>
      <c r="Q15" s="176">
        <f t="shared" si="8"/>
        <v>0.61702127659574468</v>
      </c>
      <c r="R15" s="176">
        <f t="shared" si="8"/>
        <v>0.61702127659574468</v>
      </c>
      <c r="S15" s="176">
        <f t="shared" si="8"/>
        <v>0.6216216216216216</v>
      </c>
      <c r="T15" s="176">
        <f t="shared" si="8"/>
        <v>0.6216216216216216</v>
      </c>
      <c r="U15" s="176">
        <f t="shared" si="8"/>
        <v>0.625</v>
      </c>
      <c r="V15" s="176" t="str">
        <f t="shared" si="8"/>
        <v/>
      </c>
      <c r="W15" s="176" t="str">
        <f t="shared" si="8"/>
        <v/>
      </c>
      <c r="X15" s="176" t="str">
        <f t="shared" si="8"/>
        <v/>
      </c>
      <c r="Y15" s="176" t="str">
        <f t="shared" si="8"/>
        <v/>
      </c>
      <c r="Z15" s="176" t="str">
        <f t="shared" si="8"/>
        <v/>
      </c>
      <c r="AA15" s="178"/>
      <c r="AB15" s="176" t="str">
        <f t="shared" ref="AB15:AM15" si="9">IFERROR(AB14/AB9,"")</f>
        <v/>
      </c>
      <c r="AC15" s="176" t="str">
        <f t="shared" si="9"/>
        <v/>
      </c>
      <c r="AD15" s="176" t="str">
        <f t="shared" si="9"/>
        <v/>
      </c>
      <c r="AE15" s="176" t="str">
        <f t="shared" si="9"/>
        <v/>
      </c>
      <c r="AF15" s="176" t="str">
        <f t="shared" si="9"/>
        <v/>
      </c>
      <c r="AG15" s="176" t="str">
        <f t="shared" si="9"/>
        <v/>
      </c>
      <c r="AH15" s="176" t="str">
        <f t="shared" si="9"/>
        <v/>
      </c>
      <c r="AI15" s="176" t="str">
        <f t="shared" si="9"/>
        <v/>
      </c>
      <c r="AJ15" s="176" t="str">
        <f t="shared" si="9"/>
        <v/>
      </c>
      <c r="AK15" s="176" t="str">
        <f t="shared" si="9"/>
        <v/>
      </c>
      <c r="AL15" s="176" t="str">
        <f t="shared" si="9"/>
        <v/>
      </c>
      <c r="AM15" s="176" t="str">
        <f t="shared" si="9"/>
        <v/>
      </c>
      <c r="AN15" s="179"/>
    </row>
    <row r="16" spans="1:84" s="13" customFormat="1">
      <c r="A16" s="272"/>
      <c r="E16" s="18"/>
    </row>
    <row r="17" spans="1:84" s="13" customFormat="1">
      <c r="A17" s="274" t="s">
        <v>73</v>
      </c>
      <c r="B17" s="18"/>
      <c r="C17" s="18"/>
      <c r="D17" s="173"/>
      <c r="E17" s="181"/>
      <c r="F17" s="18"/>
      <c r="G17" s="18"/>
      <c r="H17" s="18"/>
      <c r="I17" s="18"/>
      <c r="J17" s="18"/>
      <c r="K17" s="18"/>
      <c r="L17" s="18"/>
      <c r="M17" s="18"/>
      <c r="N17" s="18"/>
      <c r="O17" s="18"/>
      <c r="P17" s="18"/>
      <c r="Q17" s="18"/>
      <c r="R17" s="18"/>
      <c r="S17" s="18"/>
      <c r="T17" s="18"/>
      <c r="U17" s="18"/>
      <c r="V17" s="18"/>
      <c r="W17" s="18"/>
      <c r="X17" s="18"/>
      <c r="Y17" s="18"/>
      <c r="Z17" s="18"/>
      <c r="AA17" s="1"/>
      <c r="AB17" s="18"/>
      <c r="AC17" s="18"/>
      <c r="AD17" s="18"/>
      <c r="AE17" s="18"/>
      <c r="AF17" s="18"/>
      <c r="AG17" s="18"/>
      <c r="AH17" s="18"/>
      <c r="AI17" s="18"/>
      <c r="AJ17" s="18"/>
      <c r="AK17" s="18"/>
      <c r="AL17" s="18"/>
      <c r="AM17" s="18"/>
      <c r="AN17" s="1"/>
    </row>
    <row r="18" spans="1:84">
      <c r="A18" s="275" t="s">
        <v>74</v>
      </c>
      <c r="B18" s="242"/>
      <c r="C18" s="242"/>
      <c r="D18" s="242"/>
      <c r="E18" s="242"/>
      <c r="F18" s="242"/>
      <c r="G18" s="242"/>
      <c r="H18" s="242"/>
      <c r="I18" s="242"/>
      <c r="J18" s="242"/>
      <c r="K18" s="242"/>
      <c r="L18" s="242"/>
      <c r="M18" s="242"/>
      <c r="N18" s="235">
        <f t="shared" ref="N18:N21" si="10">SUM(B18:M18)</f>
        <v>0</v>
      </c>
      <c r="O18" s="243"/>
      <c r="P18" s="243"/>
      <c r="Q18" s="243"/>
      <c r="R18" s="243"/>
      <c r="S18" s="243"/>
      <c r="T18" s="243"/>
      <c r="U18" s="243"/>
      <c r="V18" s="243"/>
      <c r="W18" s="243"/>
      <c r="X18" s="243"/>
      <c r="Y18" s="243"/>
      <c r="Z18" s="243"/>
      <c r="AA18" s="235">
        <f t="shared" ref="AA18:AA21" si="11">SUM(O18:Z18)</f>
        <v>0</v>
      </c>
      <c r="AB18" s="244"/>
      <c r="AC18" s="244"/>
      <c r="AD18" s="244"/>
      <c r="AE18" s="244"/>
      <c r="AF18" s="244"/>
      <c r="AG18" s="244"/>
      <c r="AH18" s="244"/>
      <c r="AI18" s="244"/>
      <c r="AJ18" s="244"/>
      <c r="AK18" s="244"/>
      <c r="AL18" s="244"/>
      <c r="AM18" s="244"/>
      <c r="AN18" s="235">
        <f t="shared" ref="AN18:AN21" si="12">SUM(AB18:AM18)</f>
        <v>0</v>
      </c>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row>
    <row r="19" spans="1:84">
      <c r="A19" s="276" t="s">
        <v>75</v>
      </c>
      <c r="B19" s="242"/>
      <c r="C19" s="242"/>
      <c r="D19" s="242"/>
      <c r="E19" s="242"/>
      <c r="F19" s="242"/>
      <c r="G19" s="242"/>
      <c r="H19" s="242"/>
      <c r="I19" s="242"/>
      <c r="J19" s="242"/>
      <c r="K19" s="242"/>
      <c r="L19" s="242"/>
      <c r="M19" s="242"/>
      <c r="N19" s="235">
        <f t="shared" si="10"/>
        <v>0</v>
      </c>
      <c r="O19" s="243"/>
      <c r="P19" s="243"/>
      <c r="Q19" s="243"/>
      <c r="R19" s="243"/>
      <c r="S19" s="243"/>
      <c r="T19" s="243"/>
      <c r="U19" s="243"/>
      <c r="V19" s="243"/>
      <c r="W19" s="243"/>
      <c r="X19" s="243"/>
      <c r="Y19" s="243"/>
      <c r="Z19" s="243"/>
      <c r="AA19" s="235">
        <f t="shared" si="11"/>
        <v>0</v>
      </c>
      <c r="AB19" s="244"/>
      <c r="AC19" s="244"/>
      <c r="AD19" s="244"/>
      <c r="AE19" s="244"/>
      <c r="AF19" s="244"/>
      <c r="AG19" s="244"/>
      <c r="AH19" s="244"/>
      <c r="AI19" s="244"/>
      <c r="AJ19" s="244"/>
      <c r="AK19" s="244"/>
      <c r="AL19" s="244"/>
      <c r="AM19" s="244"/>
      <c r="AN19" s="235">
        <f t="shared" si="12"/>
        <v>0</v>
      </c>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row>
    <row r="20" spans="1:84">
      <c r="A20" s="276" t="s">
        <v>76</v>
      </c>
      <c r="B20" s="245"/>
      <c r="C20" s="245"/>
      <c r="D20" s="245"/>
      <c r="E20" s="245"/>
      <c r="F20" s="245"/>
      <c r="G20" s="245"/>
      <c r="H20" s="245"/>
      <c r="I20" s="245"/>
      <c r="J20" s="245"/>
      <c r="K20" s="245"/>
      <c r="L20" s="245"/>
      <c r="M20" s="245"/>
      <c r="N20" s="235">
        <f t="shared" si="10"/>
        <v>0</v>
      </c>
      <c r="O20" s="246"/>
      <c r="P20" s="246"/>
      <c r="Q20" s="246"/>
      <c r="R20" s="246"/>
      <c r="S20" s="246"/>
      <c r="T20" s="246"/>
      <c r="U20" s="246"/>
      <c r="V20" s="246"/>
      <c r="W20" s="246"/>
      <c r="X20" s="246"/>
      <c r="Y20" s="246"/>
      <c r="Z20" s="246"/>
      <c r="AA20" s="235">
        <f t="shared" si="11"/>
        <v>0</v>
      </c>
      <c r="AB20" s="247"/>
      <c r="AC20" s="247"/>
      <c r="AD20" s="247"/>
      <c r="AE20" s="247"/>
      <c r="AF20" s="247"/>
      <c r="AG20" s="247"/>
      <c r="AH20" s="247"/>
      <c r="AI20" s="247"/>
      <c r="AJ20" s="247"/>
      <c r="AK20" s="247"/>
      <c r="AL20" s="247"/>
      <c r="AM20" s="247"/>
      <c r="AN20" s="235">
        <f t="shared" si="12"/>
        <v>0</v>
      </c>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row>
    <row r="21" spans="1:84" ht="15" thickBot="1">
      <c r="A21" s="276" t="s">
        <v>77</v>
      </c>
      <c r="B21" s="248"/>
      <c r="C21" s="248"/>
      <c r="D21" s="248"/>
      <c r="E21" s="248"/>
      <c r="F21" s="248"/>
      <c r="G21" s="248"/>
      <c r="H21" s="248"/>
      <c r="I21" s="248"/>
      <c r="J21" s="248"/>
      <c r="K21" s="248"/>
      <c r="L21" s="248"/>
      <c r="M21" s="248"/>
      <c r="N21" s="235">
        <f t="shared" si="10"/>
        <v>0</v>
      </c>
      <c r="O21" s="249"/>
      <c r="P21" s="249"/>
      <c r="Q21" s="249"/>
      <c r="R21" s="249"/>
      <c r="S21" s="249"/>
      <c r="T21" s="249"/>
      <c r="U21" s="249"/>
      <c r="V21" s="249"/>
      <c r="W21" s="249"/>
      <c r="X21" s="249"/>
      <c r="Y21" s="249"/>
      <c r="Z21" s="249"/>
      <c r="AA21" s="235">
        <f t="shared" si="11"/>
        <v>0</v>
      </c>
      <c r="AB21" s="250"/>
      <c r="AC21" s="250"/>
      <c r="AD21" s="250"/>
      <c r="AE21" s="250"/>
      <c r="AF21" s="250"/>
      <c r="AG21" s="250"/>
      <c r="AH21" s="250"/>
      <c r="AI21" s="250"/>
      <c r="AJ21" s="250"/>
      <c r="AK21" s="250"/>
      <c r="AL21" s="250"/>
      <c r="AM21" s="250"/>
      <c r="AN21" s="235">
        <f t="shared" si="12"/>
        <v>0</v>
      </c>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row>
    <row r="22" spans="1:84" ht="15" thickBot="1">
      <c r="A22" s="271" t="s">
        <v>69</v>
      </c>
      <c r="B22" s="251">
        <f>SUM(B18:B21)</f>
        <v>0</v>
      </c>
      <c r="C22" s="251">
        <f>SUM(C18:C21)</f>
        <v>0</v>
      </c>
      <c r="D22" s="251">
        <f t="shared" ref="D22:AM22" si="13">SUM(D18:D21)</f>
        <v>0</v>
      </c>
      <c r="E22" s="251">
        <f t="shared" si="13"/>
        <v>0</v>
      </c>
      <c r="F22" s="251">
        <f t="shared" si="13"/>
        <v>0</v>
      </c>
      <c r="G22" s="251">
        <f t="shared" si="13"/>
        <v>0</v>
      </c>
      <c r="H22" s="251">
        <f t="shared" si="13"/>
        <v>0</v>
      </c>
      <c r="I22" s="251">
        <f t="shared" si="13"/>
        <v>0</v>
      </c>
      <c r="J22" s="251">
        <f t="shared" si="13"/>
        <v>0</v>
      </c>
      <c r="K22" s="251">
        <f t="shared" si="13"/>
        <v>0</v>
      </c>
      <c r="L22" s="251">
        <f t="shared" si="13"/>
        <v>0</v>
      </c>
      <c r="M22" s="251">
        <f t="shared" si="13"/>
        <v>0</v>
      </c>
      <c r="N22" s="235">
        <f t="shared" si="3"/>
        <v>0</v>
      </c>
      <c r="O22" s="251">
        <f t="shared" si="13"/>
        <v>0</v>
      </c>
      <c r="P22" s="251">
        <f t="shared" si="13"/>
        <v>0</v>
      </c>
      <c r="Q22" s="251">
        <f t="shared" si="13"/>
        <v>0</v>
      </c>
      <c r="R22" s="251">
        <f t="shared" si="13"/>
        <v>0</v>
      </c>
      <c r="S22" s="251">
        <f t="shared" si="13"/>
        <v>0</v>
      </c>
      <c r="T22" s="251">
        <f t="shared" si="13"/>
        <v>0</v>
      </c>
      <c r="U22" s="251">
        <f t="shared" si="13"/>
        <v>0</v>
      </c>
      <c r="V22" s="251">
        <f t="shared" si="13"/>
        <v>0</v>
      </c>
      <c r="W22" s="251">
        <f t="shared" si="13"/>
        <v>0</v>
      </c>
      <c r="X22" s="251">
        <f t="shared" si="13"/>
        <v>0</v>
      </c>
      <c r="Y22" s="251">
        <f t="shared" si="13"/>
        <v>0</v>
      </c>
      <c r="Z22" s="251">
        <f t="shared" si="13"/>
        <v>0</v>
      </c>
      <c r="AA22" s="241">
        <f>SUM(O22:Z22)</f>
        <v>0</v>
      </c>
      <c r="AB22" s="251">
        <f t="shared" si="13"/>
        <v>0</v>
      </c>
      <c r="AC22" s="251">
        <f t="shared" si="13"/>
        <v>0</v>
      </c>
      <c r="AD22" s="251">
        <f t="shared" si="13"/>
        <v>0</v>
      </c>
      <c r="AE22" s="251">
        <f t="shared" si="13"/>
        <v>0</v>
      </c>
      <c r="AF22" s="251">
        <f t="shared" si="13"/>
        <v>0</v>
      </c>
      <c r="AG22" s="251">
        <f t="shared" si="13"/>
        <v>0</v>
      </c>
      <c r="AH22" s="251">
        <f t="shared" si="13"/>
        <v>0</v>
      </c>
      <c r="AI22" s="251">
        <f t="shared" si="13"/>
        <v>0</v>
      </c>
      <c r="AJ22" s="251">
        <f t="shared" si="13"/>
        <v>0</v>
      </c>
      <c r="AK22" s="251">
        <f t="shared" si="13"/>
        <v>0</v>
      </c>
      <c r="AL22" s="251">
        <f t="shared" si="13"/>
        <v>0</v>
      </c>
      <c r="AM22" s="251">
        <f t="shared" si="13"/>
        <v>0</v>
      </c>
      <c r="AN22" s="251">
        <f>SUM(AB22:AM22)</f>
        <v>0</v>
      </c>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row>
    <row r="23" spans="1:84" s="13" customFormat="1">
      <c r="A23" s="277"/>
      <c r="B23" s="252"/>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252"/>
      <c r="AM23" s="252"/>
      <c r="AN23" s="252"/>
    </row>
    <row r="24" spans="1:84" s="13" customFormat="1">
      <c r="A24" s="270" t="s">
        <v>78</v>
      </c>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3"/>
      <c r="AB24" s="252"/>
      <c r="AC24" s="252"/>
      <c r="AD24" s="252"/>
      <c r="AE24" s="252"/>
      <c r="AF24" s="252"/>
      <c r="AG24" s="252"/>
      <c r="AH24" s="252"/>
      <c r="AI24" s="252"/>
      <c r="AJ24" s="252"/>
      <c r="AK24" s="252"/>
      <c r="AL24" s="252"/>
      <c r="AM24" s="252"/>
      <c r="AN24" s="253"/>
    </row>
    <row r="25" spans="1:84">
      <c r="A25" s="269" t="s">
        <v>79</v>
      </c>
      <c r="B25" s="242"/>
      <c r="C25" s="254"/>
      <c r="D25" s="242"/>
      <c r="E25" s="242"/>
      <c r="F25" s="242"/>
      <c r="G25" s="242"/>
      <c r="H25" s="242"/>
      <c r="I25" s="242"/>
      <c r="J25" s="242"/>
      <c r="K25" s="242"/>
      <c r="L25" s="242"/>
      <c r="M25" s="242"/>
      <c r="N25" s="235">
        <f t="shared" ref="N25:N43" si="14">SUM(B25:M25)</f>
        <v>0</v>
      </c>
      <c r="O25" s="243"/>
      <c r="P25" s="243"/>
      <c r="Q25" s="243"/>
      <c r="R25" s="243"/>
      <c r="S25" s="243"/>
      <c r="T25" s="243"/>
      <c r="U25" s="243"/>
      <c r="V25" s="243"/>
      <c r="W25" s="243"/>
      <c r="X25" s="243"/>
      <c r="Y25" s="243"/>
      <c r="Z25" s="243"/>
      <c r="AA25" s="235">
        <f>SUM(O25:Z25)</f>
        <v>0</v>
      </c>
      <c r="AB25" s="244"/>
      <c r="AC25" s="244"/>
      <c r="AD25" s="244"/>
      <c r="AE25" s="244"/>
      <c r="AF25" s="244"/>
      <c r="AG25" s="244"/>
      <c r="AH25" s="244"/>
      <c r="AI25" s="244"/>
      <c r="AJ25" s="244"/>
      <c r="AK25" s="244"/>
      <c r="AL25" s="244"/>
      <c r="AM25" s="244"/>
      <c r="AN25" s="235">
        <f>SUM(AB25:AM25)</f>
        <v>0</v>
      </c>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row>
    <row r="26" spans="1:84">
      <c r="A26" s="278" t="s">
        <v>80</v>
      </c>
      <c r="B26" s="242"/>
      <c r="C26" s="254"/>
      <c r="D26" s="254"/>
      <c r="E26" s="254"/>
      <c r="F26" s="254"/>
      <c r="G26" s="254"/>
      <c r="H26" s="254"/>
      <c r="I26" s="254"/>
      <c r="J26" s="254"/>
      <c r="K26" s="254"/>
      <c r="L26" s="254"/>
      <c r="M26" s="254"/>
      <c r="N26" s="235">
        <f t="shared" si="14"/>
        <v>0</v>
      </c>
      <c r="O26" s="243"/>
      <c r="P26" s="243"/>
      <c r="Q26" s="243"/>
      <c r="R26" s="243"/>
      <c r="S26" s="243"/>
      <c r="T26" s="243"/>
      <c r="U26" s="243"/>
      <c r="V26" s="243"/>
      <c r="W26" s="243"/>
      <c r="X26" s="243"/>
      <c r="Y26" s="243"/>
      <c r="Z26" s="243"/>
      <c r="AA26" s="235">
        <f t="shared" ref="AA26:AA43" si="15">SUM(O26:Z26)</f>
        <v>0</v>
      </c>
      <c r="AB26" s="244"/>
      <c r="AC26" s="244"/>
      <c r="AD26" s="244"/>
      <c r="AE26" s="244"/>
      <c r="AF26" s="244"/>
      <c r="AG26" s="244"/>
      <c r="AH26" s="244"/>
      <c r="AI26" s="244"/>
      <c r="AJ26" s="244"/>
      <c r="AK26" s="244"/>
      <c r="AL26" s="244"/>
      <c r="AM26" s="244"/>
      <c r="AN26" s="235">
        <f t="shared" ref="AN26:AN43" si="16">SUM(AB26:AM26)</f>
        <v>0</v>
      </c>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row>
    <row r="27" spans="1:84">
      <c r="A27" s="279" t="s">
        <v>81</v>
      </c>
      <c r="B27" s="242"/>
      <c r="C27" s="254"/>
      <c r="D27" s="254"/>
      <c r="E27" s="254"/>
      <c r="F27" s="254"/>
      <c r="G27" s="254"/>
      <c r="H27" s="254"/>
      <c r="I27" s="254"/>
      <c r="J27" s="254"/>
      <c r="K27" s="254"/>
      <c r="L27" s="254"/>
      <c r="M27" s="254"/>
      <c r="N27" s="235">
        <f t="shared" si="14"/>
        <v>0</v>
      </c>
      <c r="O27" s="243"/>
      <c r="P27" s="243"/>
      <c r="Q27" s="243"/>
      <c r="R27" s="243"/>
      <c r="S27" s="243"/>
      <c r="T27" s="243"/>
      <c r="U27" s="243"/>
      <c r="V27" s="243"/>
      <c r="W27" s="243"/>
      <c r="X27" s="243"/>
      <c r="Y27" s="243"/>
      <c r="Z27" s="243"/>
      <c r="AA27" s="235">
        <f t="shared" si="15"/>
        <v>0</v>
      </c>
      <c r="AB27" s="244"/>
      <c r="AC27" s="244"/>
      <c r="AD27" s="244"/>
      <c r="AE27" s="244"/>
      <c r="AF27" s="244"/>
      <c r="AG27" s="244"/>
      <c r="AH27" s="244"/>
      <c r="AI27" s="244"/>
      <c r="AJ27" s="244"/>
      <c r="AK27" s="244"/>
      <c r="AL27" s="244"/>
      <c r="AM27" s="244"/>
      <c r="AN27" s="235">
        <f t="shared" si="16"/>
        <v>0</v>
      </c>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row>
    <row r="28" spans="1:84">
      <c r="A28" s="278" t="s">
        <v>82</v>
      </c>
      <c r="B28" s="242"/>
      <c r="C28" s="254"/>
      <c r="D28" s="254"/>
      <c r="E28" s="254"/>
      <c r="F28" s="254"/>
      <c r="G28" s="254"/>
      <c r="H28" s="254"/>
      <c r="I28" s="254"/>
      <c r="J28" s="254"/>
      <c r="K28" s="254"/>
      <c r="L28" s="254"/>
      <c r="M28" s="254"/>
      <c r="N28" s="235">
        <f t="shared" si="14"/>
        <v>0</v>
      </c>
      <c r="O28" s="243"/>
      <c r="P28" s="243"/>
      <c r="Q28" s="243"/>
      <c r="R28" s="243"/>
      <c r="S28" s="243"/>
      <c r="T28" s="243"/>
      <c r="U28" s="243"/>
      <c r="V28" s="243"/>
      <c r="W28" s="243"/>
      <c r="X28" s="243"/>
      <c r="Y28" s="243"/>
      <c r="Z28" s="243"/>
      <c r="AA28" s="235">
        <f t="shared" si="15"/>
        <v>0</v>
      </c>
      <c r="AB28" s="244"/>
      <c r="AC28" s="244"/>
      <c r="AD28" s="244"/>
      <c r="AE28" s="244"/>
      <c r="AF28" s="244"/>
      <c r="AG28" s="244"/>
      <c r="AH28" s="244"/>
      <c r="AI28" s="244"/>
      <c r="AJ28" s="244"/>
      <c r="AK28" s="244"/>
      <c r="AL28" s="244"/>
      <c r="AM28" s="244"/>
      <c r="AN28" s="235">
        <f t="shared" si="16"/>
        <v>0</v>
      </c>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row>
    <row r="29" spans="1:84">
      <c r="A29" s="278" t="s">
        <v>83</v>
      </c>
      <c r="B29" s="242"/>
      <c r="C29" s="254"/>
      <c r="D29" s="254"/>
      <c r="E29" s="254"/>
      <c r="F29" s="254"/>
      <c r="G29" s="254"/>
      <c r="H29" s="254"/>
      <c r="I29" s="254"/>
      <c r="J29" s="254"/>
      <c r="K29" s="254"/>
      <c r="L29" s="254"/>
      <c r="M29" s="254"/>
      <c r="N29" s="235">
        <f t="shared" si="14"/>
        <v>0</v>
      </c>
      <c r="O29" s="243"/>
      <c r="P29" s="243"/>
      <c r="Q29" s="243"/>
      <c r="R29" s="243"/>
      <c r="S29" s="243"/>
      <c r="T29" s="243"/>
      <c r="U29" s="243"/>
      <c r="V29" s="243"/>
      <c r="W29" s="243"/>
      <c r="X29" s="243"/>
      <c r="Y29" s="243"/>
      <c r="Z29" s="243"/>
      <c r="AA29" s="235">
        <f t="shared" si="15"/>
        <v>0</v>
      </c>
      <c r="AB29" s="244"/>
      <c r="AC29" s="244"/>
      <c r="AD29" s="244"/>
      <c r="AE29" s="244"/>
      <c r="AF29" s="244"/>
      <c r="AG29" s="244"/>
      <c r="AH29" s="244"/>
      <c r="AI29" s="244"/>
      <c r="AJ29" s="244"/>
      <c r="AK29" s="244"/>
      <c r="AL29" s="244"/>
      <c r="AM29" s="244"/>
      <c r="AN29" s="235">
        <f t="shared" si="16"/>
        <v>0</v>
      </c>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row>
    <row r="30" spans="1:84">
      <c r="A30" s="278" t="s">
        <v>84</v>
      </c>
      <c r="B30" s="242"/>
      <c r="C30" s="242"/>
      <c r="D30" s="242"/>
      <c r="E30" s="254"/>
      <c r="F30" s="242"/>
      <c r="G30" s="242"/>
      <c r="H30" s="254"/>
      <c r="I30" s="242"/>
      <c r="J30" s="242"/>
      <c r="K30" s="254"/>
      <c r="L30" s="242"/>
      <c r="M30" s="242"/>
      <c r="N30" s="235">
        <f t="shared" si="14"/>
        <v>0</v>
      </c>
      <c r="O30" s="243"/>
      <c r="P30" s="243"/>
      <c r="Q30" s="243"/>
      <c r="R30" s="243"/>
      <c r="S30" s="243"/>
      <c r="T30" s="243"/>
      <c r="U30" s="243"/>
      <c r="V30" s="243"/>
      <c r="W30" s="243"/>
      <c r="X30" s="243"/>
      <c r="Y30" s="243"/>
      <c r="Z30" s="243"/>
      <c r="AA30" s="235">
        <f t="shared" si="15"/>
        <v>0</v>
      </c>
      <c r="AB30" s="244"/>
      <c r="AC30" s="244"/>
      <c r="AD30" s="244"/>
      <c r="AE30" s="244"/>
      <c r="AF30" s="244"/>
      <c r="AG30" s="244"/>
      <c r="AH30" s="244"/>
      <c r="AI30" s="244"/>
      <c r="AJ30" s="244"/>
      <c r="AK30" s="244"/>
      <c r="AL30" s="244"/>
      <c r="AM30" s="244"/>
      <c r="AN30" s="235">
        <f t="shared" si="16"/>
        <v>0</v>
      </c>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row>
    <row r="31" spans="1:84">
      <c r="A31" s="278" t="s">
        <v>85</v>
      </c>
      <c r="B31" s="242"/>
      <c r="C31" s="254"/>
      <c r="D31" s="254"/>
      <c r="E31" s="254"/>
      <c r="F31" s="254"/>
      <c r="G31" s="254"/>
      <c r="H31" s="254"/>
      <c r="I31" s="254"/>
      <c r="J31" s="254"/>
      <c r="K31" s="254"/>
      <c r="L31" s="254"/>
      <c r="M31" s="254"/>
      <c r="N31" s="235">
        <f t="shared" si="14"/>
        <v>0</v>
      </c>
      <c r="O31" s="243"/>
      <c r="P31" s="243"/>
      <c r="Q31" s="243"/>
      <c r="R31" s="243"/>
      <c r="S31" s="243"/>
      <c r="T31" s="243"/>
      <c r="U31" s="243"/>
      <c r="V31" s="243"/>
      <c r="W31" s="243"/>
      <c r="X31" s="243"/>
      <c r="Y31" s="243"/>
      <c r="Z31" s="243"/>
      <c r="AA31" s="235">
        <f t="shared" si="15"/>
        <v>0</v>
      </c>
      <c r="AB31" s="244"/>
      <c r="AC31" s="244"/>
      <c r="AD31" s="244"/>
      <c r="AE31" s="244"/>
      <c r="AF31" s="244"/>
      <c r="AG31" s="244"/>
      <c r="AH31" s="244"/>
      <c r="AI31" s="244"/>
      <c r="AJ31" s="244"/>
      <c r="AK31" s="244"/>
      <c r="AL31" s="244"/>
      <c r="AM31" s="244"/>
      <c r="AN31" s="235">
        <f t="shared" si="16"/>
        <v>0</v>
      </c>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row>
    <row r="32" spans="1:84">
      <c r="A32" s="278" t="s">
        <v>86</v>
      </c>
      <c r="B32" s="242"/>
      <c r="C32" s="242"/>
      <c r="D32" s="242"/>
      <c r="E32" s="242"/>
      <c r="F32" s="242"/>
      <c r="G32" s="242"/>
      <c r="H32" s="242"/>
      <c r="I32" s="242"/>
      <c r="J32" s="242"/>
      <c r="K32" s="242"/>
      <c r="L32" s="242"/>
      <c r="M32" s="242"/>
      <c r="N32" s="235">
        <f t="shared" si="14"/>
        <v>0</v>
      </c>
      <c r="O32" s="243"/>
      <c r="P32" s="243"/>
      <c r="Q32" s="243"/>
      <c r="R32" s="243"/>
      <c r="S32" s="243"/>
      <c r="T32" s="243"/>
      <c r="U32" s="243"/>
      <c r="V32" s="243"/>
      <c r="W32" s="243"/>
      <c r="X32" s="243"/>
      <c r="Y32" s="243"/>
      <c r="Z32" s="243"/>
      <c r="AA32" s="235">
        <f t="shared" si="15"/>
        <v>0</v>
      </c>
      <c r="AB32" s="244"/>
      <c r="AC32" s="244"/>
      <c r="AD32" s="244"/>
      <c r="AE32" s="244"/>
      <c r="AF32" s="244"/>
      <c r="AG32" s="244"/>
      <c r="AH32" s="244"/>
      <c r="AI32" s="244"/>
      <c r="AJ32" s="244"/>
      <c r="AK32" s="244"/>
      <c r="AL32" s="244"/>
      <c r="AM32" s="244"/>
      <c r="AN32" s="235">
        <f t="shared" si="16"/>
        <v>0</v>
      </c>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row>
    <row r="33" spans="1:95">
      <c r="A33" s="278" t="s">
        <v>87</v>
      </c>
      <c r="B33" s="242"/>
      <c r="C33" s="254"/>
      <c r="D33" s="254"/>
      <c r="E33" s="254"/>
      <c r="F33" s="254"/>
      <c r="G33" s="254"/>
      <c r="H33" s="254"/>
      <c r="I33" s="254"/>
      <c r="J33" s="254"/>
      <c r="K33" s="254"/>
      <c r="L33" s="254"/>
      <c r="M33" s="254"/>
      <c r="N33" s="235">
        <f t="shared" si="14"/>
        <v>0</v>
      </c>
      <c r="O33" s="243"/>
      <c r="P33" s="243"/>
      <c r="Q33" s="243"/>
      <c r="R33" s="243"/>
      <c r="S33" s="243"/>
      <c r="T33" s="243"/>
      <c r="U33" s="243"/>
      <c r="V33" s="243"/>
      <c r="W33" s="243"/>
      <c r="X33" s="243"/>
      <c r="Y33" s="243"/>
      <c r="Z33" s="243"/>
      <c r="AA33" s="235">
        <f t="shared" si="15"/>
        <v>0</v>
      </c>
      <c r="AB33" s="244"/>
      <c r="AC33" s="244"/>
      <c r="AD33" s="244"/>
      <c r="AE33" s="244"/>
      <c r="AF33" s="244"/>
      <c r="AG33" s="244"/>
      <c r="AH33" s="244"/>
      <c r="AI33" s="244"/>
      <c r="AJ33" s="244"/>
      <c r="AK33" s="244"/>
      <c r="AL33" s="244"/>
      <c r="AM33" s="244"/>
      <c r="AN33" s="235">
        <f t="shared" si="16"/>
        <v>0</v>
      </c>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row>
    <row r="34" spans="1:95">
      <c r="A34" s="278" t="s">
        <v>88</v>
      </c>
      <c r="B34" s="242"/>
      <c r="C34" s="254"/>
      <c r="D34" s="254"/>
      <c r="E34" s="254"/>
      <c r="F34" s="254"/>
      <c r="G34" s="254"/>
      <c r="H34" s="254"/>
      <c r="I34" s="254"/>
      <c r="J34" s="254"/>
      <c r="K34" s="254"/>
      <c r="L34" s="254"/>
      <c r="M34" s="254"/>
      <c r="N34" s="235">
        <f t="shared" si="14"/>
        <v>0</v>
      </c>
      <c r="O34" s="243"/>
      <c r="P34" s="243"/>
      <c r="Q34" s="243"/>
      <c r="R34" s="243"/>
      <c r="S34" s="243"/>
      <c r="T34" s="243"/>
      <c r="U34" s="243"/>
      <c r="V34" s="243"/>
      <c r="W34" s="243"/>
      <c r="X34" s="243"/>
      <c r="Y34" s="243"/>
      <c r="Z34" s="243"/>
      <c r="AA34" s="235">
        <f t="shared" si="15"/>
        <v>0</v>
      </c>
      <c r="AB34" s="244"/>
      <c r="AC34" s="244"/>
      <c r="AD34" s="244"/>
      <c r="AE34" s="244"/>
      <c r="AF34" s="244"/>
      <c r="AG34" s="244"/>
      <c r="AH34" s="244"/>
      <c r="AI34" s="244"/>
      <c r="AJ34" s="244"/>
      <c r="AK34" s="244"/>
      <c r="AL34" s="244"/>
      <c r="AM34" s="244"/>
      <c r="AN34" s="235">
        <f t="shared" si="16"/>
        <v>0</v>
      </c>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row>
    <row r="35" spans="1:95">
      <c r="A35" s="278" t="s">
        <v>89</v>
      </c>
      <c r="B35" s="242"/>
      <c r="C35" s="242"/>
      <c r="D35" s="242"/>
      <c r="E35" s="242"/>
      <c r="F35" s="242"/>
      <c r="G35" s="242"/>
      <c r="H35" s="242"/>
      <c r="I35" s="242"/>
      <c r="J35" s="242"/>
      <c r="K35" s="242"/>
      <c r="L35" s="242"/>
      <c r="M35" s="242"/>
      <c r="N35" s="235">
        <f t="shared" si="14"/>
        <v>0</v>
      </c>
      <c r="O35" s="243"/>
      <c r="P35" s="243"/>
      <c r="Q35" s="243"/>
      <c r="R35" s="243"/>
      <c r="S35" s="243"/>
      <c r="T35" s="243"/>
      <c r="U35" s="243"/>
      <c r="V35" s="243"/>
      <c r="W35" s="243"/>
      <c r="X35" s="243"/>
      <c r="Y35" s="243"/>
      <c r="Z35" s="243"/>
      <c r="AA35" s="235">
        <f t="shared" si="15"/>
        <v>0</v>
      </c>
      <c r="AB35" s="244"/>
      <c r="AC35" s="244"/>
      <c r="AD35" s="244"/>
      <c r="AE35" s="244"/>
      <c r="AF35" s="244"/>
      <c r="AG35" s="244"/>
      <c r="AH35" s="244"/>
      <c r="AI35" s="244"/>
      <c r="AJ35" s="244"/>
      <c r="AK35" s="244"/>
      <c r="AL35" s="244"/>
      <c r="AM35" s="244"/>
      <c r="AN35" s="235">
        <f t="shared" si="16"/>
        <v>0</v>
      </c>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row>
    <row r="36" spans="1:95">
      <c r="A36" s="278" t="s">
        <v>90</v>
      </c>
      <c r="B36" s="242"/>
      <c r="C36" s="242"/>
      <c r="D36" s="242"/>
      <c r="E36" s="242"/>
      <c r="F36" s="242"/>
      <c r="G36" s="242"/>
      <c r="H36" s="242"/>
      <c r="I36" s="242"/>
      <c r="J36" s="242"/>
      <c r="K36" s="242"/>
      <c r="L36" s="242"/>
      <c r="M36" s="242"/>
      <c r="N36" s="235">
        <f t="shared" si="14"/>
        <v>0</v>
      </c>
      <c r="O36" s="243"/>
      <c r="P36" s="243"/>
      <c r="Q36" s="243"/>
      <c r="R36" s="243"/>
      <c r="S36" s="243"/>
      <c r="T36" s="243"/>
      <c r="U36" s="243"/>
      <c r="V36" s="243"/>
      <c r="W36" s="243"/>
      <c r="X36" s="243"/>
      <c r="Y36" s="243"/>
      <c r="Z36" s="243"/>
      <c r="AA36" s="235">
        <f t="shared" si="15"/>
        <v>0</v>
      </c>
      <c r="AB36" s="244"/>
      <c r="AC36" s="244"/>
      <c r="AD36" s="244"/>
      <c r="AE36" s="244"/>
      <c r="AF36" s="244"/>
      <c r="AG36" s="244"/>
      <c r="AH36" s="244"/>
      <c r="AI36" s="244"/>
      <c r="AJ36" s="244"/>
      <c r="AK36" s="244"/>
      <c r="AL36" s="244"/>
      <c r="AM36" s="244"/>
      <c r="AN36" s="235">
        <f t="shared" si="16"/>
        <v>0</v>
      </c>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row>
    <row r="37" spans="1:95">
      <c r="A37" s="278" t="s">
        <v>91</v>
      </c>
      <c r="B37" s="242"/>
      <c r="C37" s="254"/>
      <c r="D37" s="254"/>
      <c r="E37" s="254"/>
      <c r="F37" s="254"/>
      <c r="G37" s="254"/>
      <c r="H37" s="254"/>
      <c r="I37" s="254"/>
      <c r="J37" s="254"/>
      <c r="K37" s="254"/>
      <c r="L37" s="254"/>
      <c r="M37" s="254"/>
      <c r="N37" s="235">
        <f t="shared" si="14"/>
        <v>0</v>
      </c>
      <c r="O37" s="243"/>
      <c r="P37" s="243"/>
      <c r="Q37" s="243"/>
      <c r="R37" s="243"/>
      <c r="S37" s="243"/>
      <c r="T37" s="243"/>
      <c r="U37" s="243"/>
      <c r="V37" s="243"/>
      <c r="W37" s="243"/>
      <c r="X37" s="243"/>
      <c r="Y37" s="243"/>
      <c r="Z37" s="243"/>
      <c r="AA37" s="235">
        <f t="shared" si="15"/>
        <v>0</v>
      </c>
      <c r="AB37" s="244"/>
      <c r="AC37" s="244"/>
      <c r="AD37" s="244"/>
      <c r="AE37" s="244"/>
      <c r="AF37" s="244"/>
      <c r="AG37" s="244"/>
      <c r="AH37" s="244"/>
      <c r="AI37" s="244"/>
      <c r="AJ37" s="244"/>
      <c r="AK37" s="244"/>
      <c r="AL37" s="244"/>
      <c r="AM37" s="244"/>
      <c r="AN37" s="235">
        <f t="shared" si="16"/>
        <v>0</v>
      </c>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row>
    <row r="38" spans="1:95">
      <c r="A38" s="278" t="s">
        <v>92</v>
      </c>
      <c r="B38" s="242"/>
      <c r="C38" s="254"/>
      <c r="D38" s="254"/>
      <c r="E38" s="254"/>
      <c r="F38" s="254"/>
      <c r="G38" s="254"/>
      <c r="H38" s="254"/>
      <c r="I38" s="254"/>
      <c r="J38" s="254"/>
      <c r="K38" s="254"/>
      <c r="L38" s="254"/>
      <c r="M38" s="254"/>
      <c r="N38" s="235">
        <f t="shared" si="14"/>
        <v>0</v>
      </c>
      <c r="O38" s="243"/>
      <c r="P38" s="243"/>
      <c r="Q38" s="243"/>
      <c r="R38" s="243"/>
      <c r="S38" s="243"/>
      <c r="T38" s="243"/>
      <c r="U38" s="243"/>
      <c r="V38" s="243"/>
      <c r="W38" s="243"/>
      <c r="X38" s="243"/>
      <c r="Y38" s="243"/>
      <c r="Z38" s="243"/>
      <c r="AA38" s="235">
        <f t="shared" si="15"/>
        <v>0</v>
      </c>
      <c r="AB38" s="244"/>
      <c r="AC38" s="244"/>
      <c r="AD38" s="244"/>
      <c r="AE38" s="244"/>
      <c r="AF38" s="244"/>
      <c r="AG38" s="244"/>
      <c r="AH38" s="244"/>
      <c r="AI38" s="244"/>
      <c r="AJ38" s="244"/>
      <c r="AK38" s="244"/>
      <c r="AL38" s="244"/>
      <c r="AM38" s="244"/>
      <c r="AN38" s="235">
        <f t="shared" si="16"/>
        <v>0</v>
      </c>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row>
    <row r="39" spans="1:95">
      <c r="A39" s="278" t="s">
        <v>93</v>
      </c>
      <c r="B39" s="242"/>
      <c r="C39" s="242"/>
      <c r="D39" s="242"/>
      <c r="E39" s="242"/>
      <c r="F39" s="242"/>
      <c r="G39" s="242"/>
      <c r="H39" s="242"/>
      <c r="I39" s="242"/>
      <c r="J39" s="242"/>
      <c r="K39" s="242"/>
      <c r="L39" s="242"/>
      <c r="M39" s="242"/>
      <c r="N39" s="235">
        <f t="shared" si="14"/>
        <v>0</v>
      </c>
      <c r="O39" s="243"/>
      <c r="P39" s="243"/>
      <c r="Q39" s="243"/>
      <c r="R39" s="243"/>
      <c r="S39" s="243"/>
      <c r="T39" s="243"/>
      <c r="U39" s="243"/>
      <c r="V39" s="243"/>
      <c r="W39" s="243"/>
      <c r="X39" s="243"/>
      <c r="Y39" s="243"/>
      <c r="Z39" s="243"/>
      <c r="AA39" s="235">
        <f t="shared" si="15"/>
        <v>0</v>
      </c>
      <c r="AB39" s="244"/>
      <c r="AC39" s="244"/>
      <c r="AD39" s="244"/>
      <c r="AE39" s="244"/>
      <c r="AF39" s="244"/>
      <c r="AG39" s="244"/>
      <c r="AH39" s="244"/>
      <c r="AI39" s="244"/>
      <c r="AJ39" s="244"/>
      <c r="AK39" s="244"/>
      <c r="AL39" s="244"/>
      <c r="AM39" s="244"/>
      <c r="AN39" s="235">
        <f t="shared" si="16"/>
        <v>0</v>
      </c>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row>
    <row r="40" spans="1:95">
      <c r="A40" s="278" t="s">
        <v>94</v>
      </c>
      <c r="B40" s="242"/>
      <c r="C40" s="242"/>
      <c r="D40" s="242"/>
      <c r="E40" s="242"/>
      <c r="F40" s="242"/>
      <c r="G40" s="242"/>
      <c r="H40" s="242"/>
      <c r="I40" s="242"/>
      <c r="J40" s="242"/>
      <c r="K40" s="242"/>
      <c r="L40" s="242"/>
      <c r="M40" s="242"/>
      <c r="N40" s="235">
        <f t="shared" si="14"/>
        <v>0</v>
      </c>
      <c r="O40" s="243"/>
      <c r="P40" s="243"/>
      <c r="Q40" s="243"/>
      <c r="R40" s="243"/>
      <c r="S40" s="243"/>
      <c r="T40" s="243"/>
      <c r="U40" s="243"/>
      <c r="V40" s="243"/>
      <c r="W40" s="243"/>
      <c r="X40" s="243"/>
      <c r="Y40" s="243"/>
      <c r="Z40" s="243"/>
      <c r="AA40" s="235">
        <f t="shared" si="15"/>
        <v>0</v>
      </c>
      <c r="AB40" s="244"/>
      <c r="AC40" s="244"/>
      <c r="AD40" s="244"/>
      <c r="AE40" s="244"/>
      <c r="AF40" s="244"/>
      <c r="AG40" s="244"/>
      <c r="AH40" s="244"/>
      <c r="AI40" s="244"/>
      <c r="AJ40" s="244"/>
      <c r="AK40" s="244"/>
      <c r="AL40" s="244"/>
      <c r="AM40" s="244"/>
      <c r="AN40" s="235">
        <f t="shared" si="16"/>
        <v>0</v>
      </c>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row>
    <row r="41" spans="1:95">
      <c r="A41" s="278" t="s">
        <v>95</v>
      </c>
      <c r="B41" s="242"/>
      <c r="C41" s="254"/>
      <c r="D41" s="254"/>
      <c r="E41" s="254"/>
      <c r="F41" s="254"/>
      <c r="G41" s="254"/>
      <c r="H41" s="254"/>
      <c r="I41" s="254"/>
      <c r="J41" s="254"/>
      <c r="K41" s="254"/>
      <c r="L41" s="254"/>
      <c r="M41" s="254"/>
      <c r="N41" s="235">
        <f t="shared" si="14"/>
        <v>0</v>
      </c>
      <c r="O41" s="243"/>
      <c r="P41" s="243"/>
      <c r="Q41" s="243"/>
      <c r="R41" s="243"/>
      <c r="S41" s="243"/>
      <c r="T41" s="243"/>
      <c r="U41" s="243"/>
      <c r="V41" s="243"/>
      <c r="W41" s="243"/>
      <c r="X41" s="243"/>
      <c r="Y41" s="243"/>
      <c r="Z41" s="243"/>
      <c r="AA41" s="235">
        <f t="shared" si="15"/>
        <v>0</v>
      </c>
      <c r="AB41" s="244"/>
      <c r="AC41" s="244"/>
      <c r="AD41" s="244"/>
      <c r="AE41" s="244"/>
      <c r="AF41" s="244"/>
      <c r="AG41" s="244"/>
      <c r="AH41" s="244"/>
      <c r="AI41" s="244"/>
      <c r="AJ41" s="244"/>
      <c r="AK41" s="244"/>
      <c r="AL41" s="244"/>
      <c r="AM41" s="244"/>
      <c r="AN41" s="235">
        <f t="shared" si="16"/>
        <v>0</v>
      </c>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row>
    <row r="42" spans="1:95">
      <c r="A42" s="278" t="s">
        <v>96</v>
      </c>
      <c r="B42" s="242"/>
      <c r="C42" s="242"/>
      <c r="D42" s="242"/>
      <c r="E42" s="242"/>
      <c r="F42" s="242"/>
      <c r="G42" s="242"/>
      <c r="H42" s="242"/>
      <c r="I42" s="242"/>
      <c r="J42" s="242"/>
      <c r="K42" s="242"/>
      <c r="L42" s="242"/>
      <c r="M42" s="242"/>
      <c r="N42" s="235">
        <f t="shared" si="14"/>
        <v>0</v>
      </c>
      <c r="O42" s="243"/>
      <c r="P42" s="243"/>
      <c r="Q42" s="243"/>
      <c r="R42" s="243"/>
      <c r="S42" s="243"/>
      <c r="T42" s="243"/>
      <c r="U42" s="243"/>
      <c r="V42" s="243"/>
      <c r="W42" s="243"/>
      <c r="X42" s="243"/>
      <c r="Y42" s="243"/>
      <c r="Z42" s="243"/>
      <c r="AA42" s="235">
        <f t="shared" si="15"/>
        <v>0</v>
      </c>
      <c r="AB42" s="244"/>
      <c r="AC42" s="244"/>
      <c r="AD42" s="244"/>
      <c r="AE42" s="244"/>
      <c r="AF42" s="244"/>
      <c r="AG42" s="244"/>
      <c r="AH42" s="244"/>
      <c r="AI42" s="244"/>
      <c r="AJ42" s="244"/>
      <c r="AK42" s="244"/>
      <c r="AL42" s="244"/>
      <c r="AM42" s="244"/>
      <c r="AN42" s="235">
        <f t="shared" si="16"/>
        <v>0</v>
      </c>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row>
    <row r="43" spans="1:95">
      <c r="A43" s="278" t="s">
        <v>97</v>
      </c>
      <c r="B43" s="255"/>
      <c r="C43" s="255"/>
      <c r="D43" s="255"/>
      <c r="E43" s="255"/>
      <c r="F43" s="255"/>
      <c r="G43" s="255"/>
      <c r="H43" s="255"/>
      <c r="I43" s="255"/>
      <c r="J43" s="255"/>
      <c r="K43" s="255"/>
      <c r="L43" s="255"/>
      <c r="M43" s="255"/>
      <c r="N43" s="235">
        <f t="shared" si="14"/>
        <v>0</v>
      </c>
      <c r="O43" s="256"/>
      <c r="P43" s="256"/>
      <c r="Q43" s="256"/>
      <c r="R43" s="256"/>
      <c r="S43" s="256"/>
      <c r="T43" s="256"/>
      <c r="U43" s="256"/>
      <c r="V43" s="256"/>
      <c r="W43" s="256"/>
      <c r="X43" s="256"/>
      <c r="Y43" s="256"/>
      <c r="Z43" s="256"/>
      <c r="AA43" s="235">
        <f t="shared" si="15"/>
        <v>0</v>
      </c>
      <c r="AB43" s="257"/>
      <c r="AC43" s="257"/>
      <c r="AD43" s="257"/>
      <c r="AE43" s="257"/>
      <c r="AF43" s="257"/>
      <c r="AG43" s="257"/>
      <c r="AH43" s="257"/>
      <c r="AI43" s="257"/>
      <c r="AJ43" s="257"/>
      <c r="AK43" s="257"/>
      <c r="AL43" s="257"/>
      <c r="AM43" s="257"/>
      <c r="AN43" s="235">
        <f t="shared" si="16"/>
        <v>0</v>
      </c>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row>
    <row r="44" spans="1:95" s="21" customFormat="1">
      <c r="A44" s="278" t="s">
        <v>98</v>
      </c>
      <c r="B44" s="235"/>
      <c r="C44" s="235"/>
      <c r="D44" s="235"/>
      <c r="E44" s="235"/>
      <c r="F44" s="235"/>
      <c r="G44" s="235"/>
      <c r="H44" s="235"/>
      <c r="I44" s="235"/>
      <c r="J44" s="235"/>
      <c r="K44" s="235"/>
      <c r="L44" s="235"/>
      <c r="M44" s="235"/>
      <c r="N44" s="235">
        <f t="shared" si="3"/>
        <v>0</v>
      </c>
      <c r="O44" s="235">
        <f>SUM(O9)*0.04</f>
        <v>1.0080000000000002</v>
      </c>
      <c r="P44" s="235">
        <f t="shared" ref="P44:Z44" si="17">SUM(P9)*0.04</f>
        <v>5.3760000000000003</v>
      </c>
      <c r="Q44" s="235">
        <f t="shared" si="17"/>
        <v>3.9480000000000004</v>
      </c>
      <c r="R44" s="235">
        <f t="shared" si="17"/>
        <v>3.9480000000000004</v>
      </c>
      <c r="S44" s="235">
        <f t="shared" si="17"/>
        <v>3.1080000000000001</v>
      </c>
      <c r="T44" s="235">
        <f t="shared" si="17"/>
        <v>3.1080000000000001</v>
      </c>
      <c r="U44" s="235">
        <f t="shared" si="17"/>
        <v>2.6880000000000002</v>
      </c>
      <c r="V44" s="235">
        <f t="shared" si="17"/>
        <v>0</v>
      </c>
      <c r="W44" s="235">
        <f t="shared" si="17"/>
        <v>0</v>
      </c>
      <c r="X44" s="235">
        <f t="shared" si="17"/>
        <v>0</v>
      </c>
      <c r="Y44" s="235">
        <f t="shared" si="17"/>
        <v>0</v>
      </c>
      <c r="Z44" s="235">
        <f t="shared" si="17"/>
        <v>0</v>
      </c>
      <c r="AA44" s="258">
        <f>SUM(O44:Z44)</f>
        <v>23.184000000000001</v>
      </c>
      <c r="AB44" s="235">
        <f t="shared" ref="AB44:AM44" si="18">SUM(AB9)*0.04</f>
        <v>0</v>
      </c>
      <c r="AC44" s="235">
        <f t="shared" si="18"/>
        <v>0</v>
      </c>
      <c r="AD44" s="235">
        <f t="shared" si="18"/>
        <v>0</v>
      </c>
      <c r="AE44" s="235">
        <f t="shared" si="18"/>
        <v>0</v>
      </c>
      <c r="AF44" s="235">
        <f t="shared" si="18"/>
        <v>0</v>
      </c>
      <c r="AG44" s="235">
        <f t="shared" si="18"/>
        <v>0</v>
      </c>
      <c r="AH44" s="235">
        <f t="shared" si="18"/>
        <v>0</v>
      </c>
      <c r="AI44" s="235">
        <f t="shared" si="18"/>
        <v>0</v>
      </c>
      <c r="AJ44" s="235">
        <f t="shared" si="18"/>
        <v>0</v>
      </c>
      <c r="AK44" s="235">
        <f t="shared" si="18"/>
        <v>0</v>
      </c>
      <c r="AL44" s="235">
        <f t="shared" si="18"/>
        <v>0</v>
      </c>
      <c r="AM44" s="235">
        <f t="shared" si="18"/>
        <v>0</v>
      </c>
      <c r="AN44" s="258">
        <f>SUM(AB44:AM44)</f>
        <v>0</v>
      </c>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c r="CH44"/>
      <c r="CI44"/>
      <c r="CJ44"/>
      <c r="CK44"/>
      <c r="CL44"/>
      <c r="CM44"/>
      <c r="CN44"/>
      <c r="CO44"/>
      <c r="CP44"/>
      <c r="CQ44"/>
    </row>
    <row r="45" spans="1:95">
      <c r="A45" s="280" t="s">
        <v>99</v>
      </c>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60"/>
      <c r="AB45" s="259"/>
      <c r="AC45" s="259"/>
      <c r="AD45" s="259"/>
      <c r="AE45" s="259"/>
      <c r="AF45" s="259"/>
      <c r="AG45" s="259"/>
      <c r="AH45" s="259"/>
      <c r="AI45" s="259"/>
      <c r="AJ45" s="259"/>
      <c r="AK45" s="259"/>
      <c r="AL45" s="259"/>
      <c r="AM45" s="259"/>
      <c r="AN45" s="260"/>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row>
    <row r="46" spans="1:95">
      <c r="A46" s="278" t="s">
        <v>100</v>
      </c>
      <c r="B46" s="242"/>
      <c r="C46" s="261"/>
      <c r="D46" s="261"/>
      <c r="E46" s="261"/>
      <c r="F46" s="261"/>
      <c r="G46" s="261"/>
      <c r="H46" s="261"/>
      <c r="I46" s="261"/>
      <c r="J46" s="261"/>
      <c r="K46" s="261"/>
      <c r="L46" s="261"/>
      <c r="M46" s="261"/>
      <c r="N46" s="235">
        <f t="shared" ref="N46:N50" si="19">SUM(B46:M46)</f>
        <v>0</v>
      </c>
      <c r="O46" s="262"/>
      <c r="P46" s="262"/>
      <c r="Q46" s="262"/>
      <c r="R46" s="262"/>
      <c r="S46" s="262"/>
      <c r="T46" s="262"/>
      <c r="U46" s="262"/>
      <c r="V46" s="262"/>
      <c r="W46" s="262"/>
      <c r="X46" s="262"/>
      <c r="Y46" s="262"/>
      <c r="Z46" s="262"/>
      <c r="AA46" s="235">
        <f t="shared" ref="AA46:AA50" si="20">SUM(O46:Z46)</f>
        <v>0</v>
      </c>
      <c r="AB46" s="263"/>
      <c r="AC46" s="263"/>
      <c r="AD46" s="263"/>
      <c r="AE46" s="263"/>
      <c r="AF46" s="263"/>
      <c r="AG46" s="263"/>
      <c r="AH46" s="263"/>
      <c r="AI46" s="263"/>
      <c r="AJ46" s="263"/>
      <c r="AK46" s="263"/>
      <c r="AL46" s="263"/>
      <c r="AM46" s="263"/>
      <c r="AN46" s="235">
        <f t="shared" ref="AN46:AN50" si="21">SUM(AB46:AM46)</f>
        <v>0</v>
      </c>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row>
    <row r="47" spans="1:95">
      <c r="A47" s="278" t="s">
        <v>101</v>
      </c>
      <c r="B47" s="242"/>
      <c r="C47" s="242"/>
      <c r="D47" s="242"/>
      <c r="E47" s="242"/>
      <c r="F47" s="242"/>
      <c r="G47" s="242"/>
      <c r="H47" s="242"/>
      <c r="I47" s="242"/>
      <c r="J47" s="242"/>
      <c r="K47" s="242"/>
      <c r="L47" s="242"/>
      <c r="M47" s="242"/>
      <c r="N47" s="235">
        <f t="shared" si="19"/>
        <v>0</v>
      </c>
      <c r="O47" s="243"/>
      <c r="P47" s="243"/>
      <c r="Q47" s="243"/>
      <c r="R47" s="243"/>
      <c r="S47" s="243"/>
      <c r="T47" s="243"/>
      <c r="U47" s="243"/>
      <c r="V47" s="243"/>
      <c r="W47" s="243"/>
      <c r="X47" s="243"/>
      <c r="Y47" s="243"/>
      <c r="Z47" s="243"/>
      <c r="AA47" s="235">
        <f t="shared" si="20"/>
        <v>0</v>
      </c>
      <c r="AB47" s="244"/>
      <c r="AC47" s="244"/>
      <c r="AD47" s="244"/>
      <c r="AE47" s="244"/>
      <c r="AF47" s="244"/>
      <c r="AG47" s="244"/>
      <c r="AH47" s="244"/>
      <c r="AI47" s="244"/>
      <c r="AJ47" s="244"/>
      <c r="AK47" s="244"/>
      <c r="AL47" s="244"/>
      <c r="AM47" s="244"/>
      <c r="AN47" s="235">
        <f t="shared" si="21"/>
        <v>0</v>
      </c>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row>
    <row r="48" spans="1:95">
      <c r="A48" s="278" t="s">
        <v>102</v>
      </c>
      <c r="B48" s="242"/>
      <c r="C48" s="242"/>
      <c r="D48" s="242"/>
      <c r="E48" s="242"/>
      <c r="F48" s="242"/>
      <c r="G48" s="242"/>
      <c r="H48" s="242"/>
      <c r="I48" s="242"/>
      <c r="J48" s="242"/>
      <c r="K48" s="242"/>
      <c r="L48" s="242"/>
      <c r="M48" s="242"/>
      <c r="N48" s="235">
        <f t="shared" si="19"/>
        <v>0</v>
      </c>
      <c r="O48" s="243"/>
      <c r="P48" s="243"/>
      <c r="Q48" s="243"/>
      <c r="R48" s="243"/>
      <c r="S48" s="243"/>
      <c r="T48" s="243"/>
      <c r="U48" s="243"/>
      <c r="V48" s="243"/>
      <c r="W48" s="243"/>
      <c r="X48" s="243"/>
      <c r="Y48" s="243"/>
      <c r="Z48" s="243"/>
      <c r="AA48" s="235">
        <f t="shared" si="20"/>
        <v>0</v>
      </c>
      <c r="AB48" s="244"/>
      <c r="AC48" s="244"/>
      <c r="AD48" s="244"/>
      <c r="AE48" s="244"/>
      <c r="AF48" s="244"/>
      <c r="AG48" s="244"/>
      <c r="AH48" s="244"/>
      <c r="AI48" s="244"/>
      <c r="AJ48" s="244"/>
      <c r="AK48" s="244"/>
      <c r="AL48" s="244"/>
      <c r="AM48" s="244"/>
      <c r="AN48" s="235">
        <f t="shared" si="21"/>
        <v>0</v>
      </c>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row>
    <row r="49" spans="1:84">
      <c r="A49" s="278" t="s">
        <v>103</v>
      </c>
      <c r="B49" s="242"/>
      <c r="C49" s="242"/>
      <c r="D49" s="242"/>
      <c r="E49" s="242"/>
      <c r="F49" s="242"/>
      <c r="G49" s="242"/>
      <c r="H49" s="242"/>
      <c r="I49" s="242"/>
      <c r="J49" s="242"/>
      <c r="K49" s="242"/>
      <c r="L49" s="242"/>
      <c r="M49" s="242"/>
      <c r="N49" s="235">
        <f t="shared" si="19"/>
        <v>0</v>
      </c>
      <c r="O49" s="243"/>
      <c r="P49" s="243"/>
      <c r="Q49" s="243"/>
      <c r="R49" s="243"/>
      <c r="S49" s="243"/>
      <c r="T49" s="243"/>
      <c r="U49" s="243"/>
      <c r="V49" s="243"/>
      <c r="W49" s="243"/>
      <c r="X49" s="243"/>
      <c r="Y49" s="243"/>
      <c r="Z49" s="243"/>
      <c r="AA49" s="235">
        <f>SUM(O49:Z49)</f>
        <v>0</v>
      </c>
      <c r="AB49" s="244"/>
      <c r="AC49" s="244"/>
      <c r="AD49" s="244"/>
      <c r="AE49" s="244"/>
      <c r="AF49" s="244"/>
      <c r="AG49" s="244"/>
      <c r="AH49" s="244"/>
      <c r="AI49" s="244"/>
      <c r="AJ49" s="244"/>
      <c r="AK49" s="244"/>
      <c r="AL49" s="244"/>
      <c r="AM49" s="244"/>
      <c r="AN49" s="235">
        <f t="shared" si="21"/>
        <v>0</v>
      </c>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row>
    <row r="50" spans="1:84">
      <c r="A50" s="278" t="s">
        <v>97</v>
      </c>
      <c r="B50" s="242"/>
      <c r="C50" s="242"/>
      <c r="D50" s="242"/>
      <c r="E50" s="242"/>
      <c r="F50" s="242"/>
      <c r="G50" s="242"/>
      <c r="H50" s="242"/>
      <c r="I50" s="242"/>
      <c r="J50" s="242"/>
      <c r="K50" s="242"/>
      <c r="L50" s="242"/>
      <c r="M50" s="242"/>
      <c r="N50" s="235">
        <f t="shared" si="19"/>
        <v>0</v>
      </c>
      <c r="O50" s="243"/>
      <c r="P50" s="243"/>
      <c r="Q50" s="243"/>
      <c r="R50" s="243"/>
      <c r="S50" s="243"/>
      <c r="T50" s="243"/>
      <c r="U50" s="243"/>
      <c r="V50" s="243"/>
      <c r="W50" s="243"/>
      <c r="X50" s="243"/>
      <c r="Y50" s="243"/>
      <c r="Z50" s="243"/>
      <c r="AA50" s="235">
        <f t="shared" si="20"/>
        <v>0</v>
      </c>
      <c r="AB50" s="244"/>
      <c r="AC50" s="244"/>
      <c r="AD50" s="244"/>
      <c r="AE50" s="244"/>
      <c r="AF50" s="244"/>
      <c r="AG50" s="244"/>
      <c r="AH50" s="244"/>
      <c r="AI50" s="244"/>
      <c r="AJ50" s="244"/>
      <c r="AK50" s="244"/>
      <c r="AL50" s="244"/>
      <c r="AM50" s="244"/>
      <c r="AN50" s="235">
        <f t="shared" si="21"/>
        <v>0</v>
      </c>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row>
    <row r="51" spans="1:84" ht="15" thickBot="1">
      <c r="A51" s="271" t="s">
        <v>69</v>
      </c>
      <c r="B51" s="251">
        <f>SUM(B25:B50)</f>
        <v>0</v>
      </c>
      <c r="C51" s="251">
        <f t="shared" ref="C51:M51" si="22">SUM(C25:C50)</f>
        <v>0</v>
      </c>
      <c r="D51" s="251">
        <f t="shared" si="22"/>
        <v>0</v>
      </c>
      <c r="E51" s="251">
        <f t="shared" si="22"/>
        <v>0</v>
      </c>
      <c r="F51" s="251">
        <f t="shared" si="22"/>
        <v>0</v>
      </c>
      <c r="G51" s="251">
        <f t="shared" si="22"/>
        <v>0</v>
      </c>
      <c r="H51" s="251">
        <f t="shared" si="22"/>
        <v>0</v>
      </c>
      <c r="I51" s="251">
        <f t="shared" si="22"/>
        <v>0</v>
      </c>
      <c r="J51" s="251">
        <f t="shared" si="22"/>
        <v>0</v>
      </c>
      <c r="K51" s="251">
        <f t="shared" si="22"/>
        <v>0</v>
      </c>
      <c r="L51" s="251">
        <f t="shared" si="22"/>
        <v>0</v>
      </c>
      <c r="M51" s="251">
        <f t="shared" si="22"/>
        <v>0</v>
      </c>
      <c r="N51" s="235">
        <f t="shared" si="3"/>
        <v>0</v>
      </c>
      <c r="O51" s="251">
        <f>SUM(O25:O50)</f>
        <v>1.0080000000000002</v>
      </c>
      <c r="P51" s="251">
        <f t="shared" ref="P51:Z51" si="23">SUM(P25:P50)</f>
        <v>5.3760000000000003</v>
      </c>
      <c r="Q51" s="251">
        <f t="shared" si="23"/>
        <v>3.9480000000000004</v>
      </c>
      <c r="R51" s="251">
        <f t="shared" si="23"/>
        <v>3.9480000000000004</v>
      </c>
      <c r="S51" s="251">
        <f t="shared" si="23"/>
        <v>3.1080000000000001</v>
      </c>
      <c r="T51" s="251">
        <f t="shared" si="23"/>
        <v>3.1080000000000001</v>
      </c>
      <c r="U51" s="251">
        <f t="shared" si="23"/>
        <v>2.6880000000000002</v>
      </c>
      <c r="V51" s="251">
        <f t="shared" si="23"/>
        <v>0</v>
      </c>
      <c r="W51" s="251">
        <f t="shared" si="23"/>
        <v>0</v>
      </c>
      <c r="X51" s="251">
        <f t="shared" si="23"/>
        <v>0</v>
      </c>
      <c r="Y51" s="251">
        <f t="shared" si="23"/>
        <v>0</v>
      </c>
      <c r="Z51" s="251">
        <f t="shared" si="23"/>
        <v>0</v>
      </c>
      <c r="AA51" s="251"/>
      <c r="AB51" s="251">
        <f t="shared" ref="AB51:AM51" si="24">SUM(AB25:AB50)</f>
        <v>0</v>
      </c>
      <c r="AC51" s="251">
        <f t="shared" si="24"/>
        <v>0</v>
      </c>
      <c r="AD51" s="251">
        <f t="shared" si="24"/>
        <v>0</v>
      </c>
      <c r="AE51" s="251">
        <f t="shared" si="24"/>
        <v>0</v>
      </c>
      <c r="AF51" s="251">
        <f t="shared" si="24"/>
        <v>0</v>
      </c>
      <c r="AG51" s="251">
        <f t="shared" si="24"/>
        <v>0</v>
      </c>
      <c r="AH51" s="251">
        <f t="shared" si="24"/>
        <v>0</v>
      </c>
      <c r="AI51" s="251">
        <f t="shared" si="24"/>
        <v>0</v>
      </c>
      <c r="AJ51" s="251">
        <f t="shared" si="24"/>
        <v>0</v>
      </c>
      <c r="AK51" s="251">
        <f t="shared" si="24"/>
        <v>0</v>
      </c>
      <c r="AL51" s="251">
        <f t="shared" si="24"/>
        <v>0</v>
      </c>
      <c r="AM51" s="251">
        <f t="shared" si="24"/>
        <v>0</v>
      </c>
      <c r="AN51" s="251"/>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row>
    <row r="52" spans="1:84" s="13" customFormat="1">
      <c r="A52" s="277"/>
      <c r="B52" s="252"/>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3"/>
      <c r="AB52" s="252"/>
      <c r="AC52" s="252"/>
      <c r="AD52" s="252"/>
      <c r="AE52" s="252"/>
      <c r="AF52" s="252"/>
      <c r="AG52" s="252"/>
      <c r="AH52" s="252"/>
      <c r="AI52" s="252"/>
      <c r="AJ52" s="252"/>
      <c r="AK52" s="252"/>
      <c r="AL52" s="252"/>
      <c r="AM52" s="252"/>
      <c r="AN52" s="253"/>
    </row>
    <row r="53" spans="1:84" s="13" customFormat="1">
      <c r="A53" s="269" t="s">
        <v>104</v>
      </c>
      <c r="B53" s="239">
        <f t="shared" ref="B53:M53" si="25">B9-B12+B22-B51</f>
        <v>16</v>
      </c>
      <c r="C53" s="239">
        <f t="shared" si="25"/>
        <v>24</v>
      </c>
      <c r="D53" s="239">
        <f t="shared" si="25"/>
        <v>32</v>
      </c>
      <c r="E53" s="239">
        <f t="shared" si="25"/>
        <v>24</v>
      </c>
      <c r="F53" s="239">
        <f t="shared" si="25"/>
        <v>32</v>
      </c>
      <c r="G53" s="239">
        <f t="shared" si="25"/>
        <v>34</v>
      </c>
      <c r="H53" s="239">
        <f t="shared" si="25"/>
        <v>46</v>
      </c>
      <c r="I53" s="239">
        <f t="shared" si="25"/>
        <v>44</v>
      </c>
      <c r="J53" s="239">
        <f t="shared" si="25"/>
        <v>64</v>
      </c>
      <c r="K53" s="239">
        <f t="shared" si="25"/>
        <v>86</v>
      </c>
      <c r="L53" s="239">
        <f t="shared" si="25"/>
        <v>58</v>
      </c>
      <c r="M53" s="239">
        <f t="shared" si="25"/>
        <v>70</v>
      </c>
      <c r="N53" s="239">
        <f>M57-B55</f>
        <v>530</v>
      </c>
      <c r="O53" s="239">
        <f t="shared" ref="O53:Z53" si="26">O9-O12+O22-O51</f>
        <v>15.792000000000003</v>
      </c>
      <c r="P53" s="239">
        <f t="shared" si="26"/>
        <v>78.623999999999995</v>
      </c>
      <c r="Q53" s="239">
        <f t="shared" si="26"/>
        <v>56.951999999999998</v>
      </c>
      <c r="R53" s="239">
        <f t="shared" si="26"/>
        <v>56.951999999999998</v>
      </c>
      <c r="S53" s="239">
        <f t="shared" si="26"/>
        <v>45.192</v>
      </c>
      <c r="T53" s="239">
        <f t="shared" si="26"/>
        <v>45.192</v>
      </c>
      <c r="U53" s="239">
        <f t="shared" si="26"/>
        <v>39.311999999999998</v>
      </c>
      <c r="V53" s="239">
        <f t="shared" si="26"/>
        <v>0</v>
      </c>
      <c r="W53" s="239">
        <f t="shared" si="26"/>
        <v>0</v>
      </c>
      <c r="X53" s="239">
        <f t="shared" si="26"/>
        <v>0</v>
      </c>
      <c r="Y53" s="239">
        <f t="shared" si="26"/>
        <v>0</v>
      </c>
      <c r="Z53" s="239">
        <f t="shared" si="26"/>
        <v>0</v>
      </c>
      <c r="AA53" s="239">
        <f>Z57-O55</f>
        <v>338.01600000000008</v>
      </c>
      <c r="AB53" s="239">
        <f t="shared" ref="AB53:AM53" si="27">AB9-AB12+AB22-AB51</f>
        <v>0</v>
      </c>
      <c r="AC53" s="239">
        <f t="shared" si="27"/>
        <v>0</v>
      </c>
      <c r="AD53" s="239">
        <f t="shared" si="27"/>
        <v>0</v>
      </c>
      <c r="AE53" s="239">
        <f t="shared" si="27"/>
        <v>0</v>
      </c>
      <c r="AF53" s="239">
        <f t="shared" si="27"/>
        <v>0</v>
      </c>
      <c r="AG53" s="239">
        <f t="shared" si="27"/>
        <v>0</v>
      </c>
      <c r="AH53" s="239">
        <f t="shared" si="27"/>
        <v>0</v>
      </c>
      <c r="AI53" s="239">
        <f t="shared" si="27"/>
        <v>0</v>
      </c>
      <c r="AJ53" s="239">
        <f t="shared" si="27"/>
        <v>0</v>
      </c>
      <c r="AK53" s="239">
        <f t="shared" si="27"/>
        <v>0</v>
      </c>
      <c r="AL53" s="239">
        <f t="shared" si="27"/>
        <v>0</v>
      </c>
      <c r="AM53" s="239">
        <f t="shared" si="27"/>
        <v>0</v>
      </c>
      <c r="AN53" s="239">
        <f>AM57-AB55</f>
        <v>0</v>
      </c>
    </row>
    <row r="54" spans="1:84" s="13" customFormat="1">
      <c r="A54" s="269"/>
      <c r="B54" s="252"/>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3"/>
      <c r="AB54" s="252"/>
      <c r="AC54" s="252"/>
      <c r="AD54" s="252"/>
      <c r="AE54" s="252"/>
      <c r="AF54" s="252"/>
      <c r="AG54" s="252"/>
      <c r="AH54" s="252"/>
      <c r="AI54" s="252"/>
      <c r="AJ54" s="252"/>
      <c r="AK54" s="252"/>
      <c r="AL54" s="252"/>
      <c r="AM54" s="252"/>
      <c r="AN54" s="253"/>
    </row>
    <row r="55" spans="1:84" s="13" customFormat="1">
      <c r="A55" s="269" t="s">
        <v>105</v>
      </c>
      <c r="B55" s="242"/>
      <c r="C55" s="239">
        <f t="shared" ref="C55:G55" si="28">B57</f>
        <v>16</v>
      </c>
      <c r="D55" s="239">
        <f t="shared" si="28"/>
        <v>40</v>
      </c>
      <c r="E55" s="239">
        <f t="shared" si="28"/>
        <v>72</v>
      </c>
      <c r="F55" s="239">
        <f t="shared" si="28"/>
        <v>96</v>
      </c>
      <c r="G55" s="239">
        <f t="shared" si="28"/>
        <v>128</v>
      </c>
      <c r="H55" s="239">
        <f t="shared" ref="H55:Z55" si="29">G57</f>
        <v>162</v>
      </c>
      <c r="I55" s="239">
        <f t="shared" si="29"/>
        <v>208</v>
      </c>
      <c r="J55" s="239">
        <f t="shared" si="29"/>
        <v>252</v>
      </c>
      <c r="K55" s="239">
        <f t="shared" si="29"/>
        <v>316</v>
      </c>
      <c r="L55" s="239">
        <f t="shared" si="29"/>
        <v>402</v>
      </c>
      <c r="M55" s="239">
        <f t="shared" si="29"/>
        <v>460</v>
      </c>
      <c r="N55" s="264"/>
      <c r="O55" s="239">
        <f>M57</f>
        <v>530</v>
      </c>
      <c r="P55" s="239">
        <f t="shared" si="29"/>
        <v>545.79200000000003</v>
      </c>
      <c r="Q55" s="239">
        <f t="shared" si="29"/>
        <v>624.41600000000005</v>
      </c>
      <c r="R55" s="239">
        <f t="shared" si="29"/>
        <v>681.36800000000005</v>
      </c>
      <c r="S55" s="239">
        <f t="shared" si="29"/>
        <v>738.32</v>
      </c>
      <c r="T55" s="239">
        <f t="shared" si="29"/>
        <v>783.51200000000006</v>
      </c>
      <c r="U55" s="239">
        <f t="shared" si="29"/>
        <v>828.70400000000006</v>
      </c>
      <c r="V55" s="239">
        <f t="shared" si="29"/>
        <v>868.01600000000008</v>
      </c>
      <c r="W55" s="239">
        <f t="shared" si="29"/>
        <v>868.01600000000008</v>
      </c>
      <c r="X55" s="239">
        <f t="shared" si="29"/>
        <v>868.01600000000008</v>
      </c>
      <c r="Y55" s="239">
        <f t="shared" si="29"/>
        <v>868.01600000000008</v>
      </c>
      <c r="Z55" s="239">
        <f t="shared" si="29"/>
        <v>868.01600000000008</v>
      </c>
      <c r="AA55" s="241"/>
      <c r="AB55" s="239">
        <f t="shared" ref="AB55" si="30">Z57</f>
        <v>868.01600000000008</v>
      </c>
      <c r="AC55" s="239">
        <f t="shared" ref="AC55" si="31">AB57</f>
        <v>868.01600000000008</v>
      </c>
      <c r="AD55" s="239">
        <f t="shared" ref="AD55" si="32">AC57</f>
        <v>868.01600000000008</v>
      </c>
      <c r="AE55" s="239">
        <f t="shared" ref="AE55" si="33">AD57</f>
        <v>868.01600000000008</v>
      </c>
      <c r="AF55" s="239">
        <f t="shared" ref="AF55" si="34">AE57</f>
        <v>868.01600000000008</v>
      </c>
      <c r="AG55" s="239">
        <f t="shared" ref="AG55" si="35">AF57</f>
        <v>868.01600000000008</v>
      </c>
      <c r="AH55" s="239">
        <f t="shared" ref="AH55" si="36">AG57</f>
        <v>868.01600000000008</v>
      </c>
      <c r="AI55" s="239">
        <f t="shared" ref="AI55" si="37">AH57</f>
        <v>868.01600000000008</v>
      </c>
      <c r="AJ55" s="239">
        <f t="shared" ref="AJ55" si="38">AI57</f>
        <v>868.01600000000008</v>
      </c>
      <c r="AK55" s="239">
        <f t="shared" ref="AK55" si="39">AJ57</f>
        <v>868.01600000000008</v>
      </c>
      <c r="AL55" s="239">
        <f t="shared" ref="AL55" si="40">AK57</f>
        <v>868.01600000000008</v>
      </c>
      <c r="AM55" s="239">
        <f t="shared" ref="AM55" si="41">AL57</f>
        <v>868.01600000000008</v>
      </c>
      <c r="AN55" s="265"/>
    </row>
    <row r="56" spans="1:84" s="13" customFormat="1" ht="15" thickBot="1">
      <c r="A56" s="269"/>
      <c r="B56" s="252"/>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3"/>
      <c r="AB56" s="252"/>
      <c r="AC56" s="252"/>
      <c r="AD56" s="252"/>
      <c r="AE56" s="252"/>
      <c r="AF56" s="252"/>
      <c r="AG56" s="252"/>
      <c r="AH56" s="252"/>
      <c r="AI56" s="252"/>
      <c r="AJ56" s="252"/>
      <c r="AK56" s="252"/>
      <c r="AL56" s="252"/>
      <c r="AM56" s="252"/>
      <c r="AN56" s="253"/>
    </row>
    <row r="57" spans="1:84" s="13" customFormat="1" ht="15" thickBot="1">
      <c r="A57" s="269" t="s">
        <v>106</v>
      </c>
      <c r="B57" s="266">
        <f t="shared" ref="B57:Z57" si="42">SUM(B53:B56)</f>
        <v>16</v>
      </c>
      <c r="C57" s="266">
        <f t="shared" si="42"/>
        <v>40</v>
      </c>
      <c r="D57" s="266">
        <f t="shared" si="42"/>
        <v>72</v>
      </c>
      <c r="E57" s="266">
        <f t="shared" si="42"/>
        <v>96</v>
      </c>
      <c r="F57" s="266">
        <f t="shared" si="42"/>
        <v>128</v>
      </c>
      <c r="G57" s="266">
        <f t="shared" si="42"/>
        <v>162</v>
      </c>
      <c r="H57" s="266">
        <f t="shared" si="42"/>
        <v>208</v>
      </c>
      <c r="I57" s="266">
        <f t="shared" si="42"/>
        <v>252</v>
      </c>
      <c r="J57" s="266">
        <f t="shared" si="42"/>
        <v>316</v>
      </c>
      <c r="K57" s="266">
        <f t="shared" si="42"/>
        <v>402</v>
      </c>
      <c r="L57" s="266">
        <f t="shared" si="42"/>
        <v>460</v>
      </c>
      <c r="M57" s="266">
        <f t="shared" si="42"/>
        <v>530</v>
      </c>
      <c r="N57" s="241"/>
      <c r="O57" s="266">
        <f t="shared" si="42"/>
        <v>545.79200000000003</v>
      </c>
      <c r="P57" s="266">
        <f t="shared" si="42"/>
        <v>624.41600000000005</v>
      </c>
      <c r="Q57" s="266">
        <f t="shared" si="42"/>
        <v>681.36800000000005</v>
      </c>
      <c r="R57" s="266">
        <f t="shared" si="42"/>
        <v>738.32</v>
      </c>
      <c r="S57" s="266">
        <f t="shared" si="42"/>
        <v>783.51200000000006</v>
      </c>
      <c r="T57" s="266">
        <f t="shared" si="42"/>
        <v>828.70400000000006</v>
      </c>
      <c r="U57" s="266">
        <f t="shared" si="42"/>
        <v>868.01600000000008</v>
      </c>
      <c r="V57" s="266">
        <f t="shared" si="42"/>
        <v>868.01600000000008</v>
      </c>
      <c r="W57" s="266">
        <f t="shared" si="42"/>
        <v>868.01600000000008</v>
      </c>
      <c r="X57" s="266">
        <f t="shared" si="42"/>
        <v>868.01600000000008</v>
      </c>
      <c r="Y57" s="266">
        <f t="shared" si="42"/>
        <v>868.01600000000008</v>
      </c>
      <c r="Z57" s="267">
        <f t="shared" si="42"/>
        <v>868.01600000000008</v>
      </c>
      <c r="AA57" s="241"/>
      <c r="AB57" s="266">
        <f t="shared" ref="AB57:AM57" si="43">SUM(AB53:AB56)</f>
        <v>868.01600000000008</v>
      </c>
      <c r="AC57" s="266">
        <f t="shared" si="43"/>
        <v>868.01600000000008</v>
      </c>
      <c r="AD57" s="266">
        <f t="shared" si="43"/>
        <v>868.01600000000008</v>
      </c>
      <c r="AE57" s="266">
        <f t="shared" si="43"/>
        <v>868.01600000000008</v>
      </c>
      <c r="AF57" s="266">
        <f t="shared" si="43"/>
        <v>868.01600000000008</v>
      </c>
      <c r="AG57" s="266">
        <f t="shared" si="43"/>
        <v>868.01600000000008</v>
      </c>
      <c r="AH57" s="266">
        <f t="shared" si="43"/>
        <v>868.01600000000008</v>
      </c>
      <c r="AI57" s="266">
        <f t="shared" si="43"/>
        <v>868.01600000000008</v>
      </c>
      <c r="AJ57" s="266">
        <f t="shared" si="43"/>
        <v>868.01600000000008</v>
      </c>
      <c r="AK57" s="266">
        <f t="shared" si="43"/>
        <v>868.01600000000008</v>
      </c>
      <c r="AL57" s="266">
        <f t="shared" si="43"/>
        <v>868.01600000000008</v>
      </c>
      <c r="AM57" s="266">
        <f t="shared" si="43"/>
        <v>868.01600000000008</v>
      </c>
      <c r="AN57" s="265"/>
    </row>
    <row r="58" spans="1:84" s="13" customFormat="1">
      <c r="A58" s="277"/>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row>
    <row r="59" spans="1:84" s="13" customFormat="1">
      <c r="A59" s="277"/>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row>
    <row r="60" spans="1:84" s="13" customFormat="1">
      <c r="A60" s="270" t="s">
        <v>107</v>
      </c>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row>
    <row r="61" spans="1:84">
      <c r="A61" s="281" t="s">
        <v>108</v>
      </c>
      <c r="B61" s="277"/>
      <c r="C61" s="277"/>
      <c r="D61" s="277"/>
      <c r="E61" s="277"/>
      <c r="F61" s="1"/>
      <c r="G61" s="1"/>
      <c r="H61" s="1"/>
      <c r="I61" s="1"/>
      <c r="J61" s="1"/>
      <c r="K61" s="1"/>
      <c r="L61" s="1"/>
      <c r="M61" s="1"/>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row>
    <row r="62" spans="1:84">
      <c r="A62" s="281" t="s">
        <v>109</v>
      </c>
      <c r="B62" s="277"/>
      <c r="C62" s="277"/>
      <c r="D62" s="277"/>
      <c r="E62" s="277"/>
      <c r="F62" s="1"/>
      <c r="G62" s="172"/>
      <c r="H62" s="1"/>
      <c r="I62" s="1"/>
      <c r="J62" s="1"/>
      <c r="K62" s="1"/>
      <c r="L62" s="1"/>
      <c r="M62" s="1"/>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row>
    <row r="63" spans="1:84">
      <c r="A63" s="19"/>
      <c r="B63" s="4"/>
      <c r="C63" s="4"/>
      <c r="D63" s="4"/>
      <c r="E63" s="4"/>
      <c r="F63" s="4"/>
      <c r="G63" s="4"/>
      <c r="H63" s="4"/>
      <c r="I63" s="4"/>
      <c r="J63" s="4"/>
      <c r="K63" s="4"/>
      <c r="L63" s="4"/>
      <c r="M63" s="4"/>
      <c r="N63" s="24"/>
      <c r="O63" s="4"/>
      <c r="P63" s="4"/>
      <c r="Q63" s="4"/>
      <c r="R63" s="4"/>
      <c r="S63" s="4"/>
      <c r="T63" s="4"/>
      <c r="U63" s="4"/>
      <c r="V63" s="4"/>
      <c r="W63" s="4"/>
      <c r="X63" s="4"/>
      <c r="Y63" s="4"/>
      <c r="Z63" s="5"/>
      <c r="AA63" s="24"/>
      <c r="AB63" s="4"/>
      <c r="AC63" s="4"/>
      <c r="AD63" s="4"/>
      <c r="AE63" s="4"/>
      <c r="AF63" s="4"/>
      <c r="AG63" s="4"/>
      <c r="AH63" s="4"/>
      <c r="AI63" s="4"/>
      <c r="AJ63" s="4"/>
      <c r="AK63" s="4"/>
      <c r="AL63" s="4"/>
      <c r="AM63" s="5"/>
      <c r="AN63" s="24"/>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row>
    <row r="64" spans="1:84">
      <c r="A64" s="19"/>
      <c r="B64" s="4"/>
      <c r="C64" s="4"/>
      <c r="D64" s="4"/>
      <c r="E64" s="4"/>
      <c r="F64" s="4"/>
      <c r="G64" s="4"/>
      <c r="H64" s="4"/>
      <c r="I64" s="4"/>
      <c r="J64" s="4"/>
      <c r="K64" s="4"/>
      <c r="L64" s="4"/>
      <c r="M64" s="4"/>
      <c r="N64" s="24"/>
      <c r="O64" s="4"/>
      <c r="P64" s="4"/>
      <c r="Q64" s="4"/>
      <c r="R64" s="4"/>
      <c r="S64" s="4"/>
      <c r="T64" s="4"/>
      <c r="U64" s="4"/>
      <c r="V64" s="4"/>
      <c r="W64" s="4"/>
      <c r="X64" s="4"/>
      <c r="Y64" s="4"/>
      <c r="Z64" s="5"/>
      <c r="AA64" s="24"/>
      <c r="AB64" s="4"/>
      <c r="AC64" s="4"/>
      <c r="AD64" s="4"/>
      <c r="AE64" s="4"/>
      <c r="AF64" s="4"/>
      <c r="AG64" s="4"/>
      <c r="AH64" s="4"/>
      <c r="AI64" s="4"/>
      <c r="AJ64" s="4"/>
      <c r="AK64" s="4"/>
      <c r="AL64" s="4"/>
      <c r="AM64" s="5"/>
      <c r="AN64" s="24"/>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row>
    <row r="65" spans="1:84">
      <c r="A65" s="19"/>
      <c r="B65" s="4"/>
      <c r="C65" s="4"/>
      <c r="D65" s="4"/>
      <c r="E65" s="4"/>
      <c r="F65" s="4"/>
      <c r="G65" s="4"/>
      <c r="H65" s="4"/>
      <c r="I65" s="4"/>
      <c r="J65" s="4"/>
      <c r="K65" s="4"/>
      <c r="L65" s="4"/>
      <c r="M65" s="4"/>
      <c r="N65" s="24"/>
      <c r="O65" s="4"/>
      <c r="P65" s="4"/>
      <c r="Q65" s="4"/>
      <c r="R65" s="4"/>
      <c r="S65" s="4"/>
      <c r="T65" s="4"/>
      <c r="U65" s="4"/>
      <c r="V65" s="4"/>
      <c r="W65" s="4"/>
      <c r="X65" s="4"/>
      <c r="Y65" s="4"/>
      <c r="Z65" s="5"/>
      <c r="AA65" s="24"/>
      <c r="AB65" s="4"/>
      <c r="AC65" s="4"/>
      <c r="AD65" s="4"/>
      <c r="AE65" s="4"/>
      <c r="AF65" s="4"/>
      <c r="AG65" s="4"/>
      <c r="AH65" s="4"/>
      <c r="AI65" s="4"/>
      <c r="AJ65" s="4"/>
      <c r="AK65" s="4"/>
      <c r="AL65" s="4"/>
      <c r="AM65" s="5"/>
      <c r="AN65" s="24"/>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row>
    <row r="66" spans="1:84">
      <c r="A66" s="19"/>
      <c r="B66" s="4"/>
      <c r="C66" s="4"/>
      <c r="D66" s="4"/>
      <c r="E66" s="4"/>
      <c r="F66" s="4"/>
      <c r="G66" s="4"/>
      <c r="H66" s="4"/>
      <c r="I66" s="4"/>
      <c r="J66" s="4"/>
      <c r="K66" s="4"/>
      <c r="L66" s="4"/>
      <c r="M66" s="4"/>
      <c r="N66" s="24"/>
      <c r="O66" s="4"/>
      <c r="P66" s="4"/>
      <c r="Q66" s="4"/>
      <c r="R66" s="4"/>
      <c r="S66" s="4"/>
      <c r="T66" s="4"/>
      <c r="U66" s="4"/>
      <c r="V66" s="4"/>
      <c r="W66" s="4"/>
      <c r="X66" s="4"/>
      <c r="Y66" s="4"/>
      <c r="Z66" s="5"/>
      <c r="AA66" s="24"/>
      <c r="AB66" s="4"/>
      <c r="AC66" s="4"/>
      <c r="AD66" s="4"/>
      <c r="AE66" s="4"/>
      <c r="AF66" s="4"/>
      <c r="AG66" s="4"/>
      <c r="AH66" s="4"/>
      <c r="AI66" s="4"/>
      <c r="AJ66" s="4"/>
      <c r="AK66" s="4"/>
      <c r="AL66" s="4"/>
      <c r="AM66" s="5"/>
      <c r="AN66" s="24"/>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row>
    <row r="67" spans="1:84">
      <c r="A67" s="19"/>
      <c r="B67" s="4"/>
      <c r="C67" s="4"/>
      <c r="D67" s="4"/>
      <c r="E67" s="4"/>
      <c r="F67" s="4"/>
      <c r="G67" s="4"/>
      <c r="H67" s="4"/>
      <c r="I67" s="4"/>
      <c r="J67" s="4"/>
      <c r="K67" s="4"/>
      <c r="L67" s="4"/>
      <c r="M67" s="4"/>
      <c r="N67" s="24"/>
      <c r="O67" s="4"/>
      <c r="P67" s="4"/>
      <c r="Q67" s="4"/>
      <c r="R67" s="4"/>
      <c r="S67" s="4"/>
      <c r="T67" s="4"/>
      <c r="U67" s="4"/>
      <c r="V67" s="4"/>
      <c r="W67" s="4"/>
      <c r="X67" s="4"/>
      <c r="Y67" s="4"/>
      <c r="Z67" s="5"/>
      <c r="AA67" s="24"/>
      <c r="AB67" s="4"/>
      <c r="AC67" s="4"/>
      <c r="AD67" s="4"/>
      <c r="AE67" s="4"/>
      <c r="AF67" s="4"/>
      <c r="AG67" s="4"/>
      <c r="AH67" s="4"/>
      <c r="AI67" s="4"/>
      <c r="AJ67" s="4"/>
      <c r="AK67" s="4"/>
      <c r="AL67" s="4"/>
      <c r="AM67" s="5"/>
      <c r="AN67" s="24"/>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row>
    <row r="68" spans="1:84">
      <c r="A68" s="19"/>
      <c r="B68" s="4"/>
      <c r="C68" s="4"/>
      <c r="D68" s="4"/>
      <c r="E68" s="4"/>
      <c r="F68" s="4"/>
      <c r="G68" s="4"/>
      <c r="H68" s="4"/>
      <c r="I68" s="4"/>
      <c r="J68" s="4"/>
      <c r="K68" s="4"/>
      <c r="L68" s="4"/>
      <c r="M68" s="4"/>
      <c r="N68" s="24"/>
      <c r="O68" s="4"/>
      <c r="P68" s="4"/>
      <c r="Q68" s="4"/>
      <c r="R68" s="4"/>
      <c r="S68" s="4"/>
      <c r="T68" s="4"/>
      <c r="U68" s="4"/>
      <c r="V68" s="4"/>
      <c r="W68" s="4"/>
      <c r="X68" s="4"/>
      <c r="Y68" s="4"/>
      <c r="Z68" s="5"/>
      <c r="AA68" s="24"/>
      <c r="AB68" s="4"/>
      <c r="AC68" s="4"/>
      <c r="AD68" s="4"/>
      <c r="AE68" s="4"/>
      <c r="AF68" s="4"/>
      <c r="AG68" s="4"/>
      <c r="AH68" s="4"/>
      <c r="AI68" s="4"/>
      <c r="AJ68" s="4"/>
      <c r="AK68" s="4"/>
      <c r="AL68" s="4"/>
      <c r="AM68" s="5"/>
      <c r="AN68" s="24"/>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row>
    <row r="69" spans="1:84">
      <c r="A69" s="19"/>
      <c r="B69" s="4"/>
      <c r="C69" s="4"/>
      <c r="D69" s="4"/>
      <c r="E69" s="4"/>
      <c r="F69" s="4"/>
      <c r="G69" s="4"/>
      <c r="H69" s="4"/>
      <c r="I69" s="4"/>
      <c r="J69" s="4"/>
      <c r="K69" s="4"/>
      <c r="L69" s="4"/>
      <c r="M69" s="4"/>
      <c r="N69" s="24"/>
      <c r="O69" s="4"/>
      <c r="P69" s="4"/>
      <c r="Q69" s="4"/>
      <c r="R69" s="4"/>
      <c r="S69" s="4"/>
      <c r="T69" s="4"/>
      <c r="U69" s="4"/>
      <c r="V69" s="4"/>
      <c r="W69" s="4"/>
      <c r="X69" s="4"/>
      <c r="Y69" s="4"/>
      <c r="Z69" s="5"/>
      <c r="AA69" s="24"/>
      <c r="AB69" s="4"/>
      <c r="AC69" s="4"/>
      <c r="AD69" s="4"/>
      <c r="AE69" s="4"/>
      <c r="AF69" s="4"/>
      <c r="AG69" s="4"/>
      <c r="AH69" s="4"/>
      <c r="AI69" s="4"/>
      <c r="AJ69" s="4"/>
      <c r="AK69" s="4"/>
      <c r="AL69" s="4"/>
      <c r="AM69" s="5"/>
      <c r="AN69" s="24"/>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row>
    <row r="70" spans="1:84">
      <c r="A70" s="19"/>
      <c r="B70" s="4"/>
      <c r="C70" s="4"/>
      <c r="D70" s="4"/>
      <c r="E70" s="4"/>
      <c r="F70" s="4"/>
      <c r="G70" s="4"/>
      <c r="H70" s="4"/>
      <c r="I70" s="4"/>
      <c r="J70" s="4"/>
      <c r="K70" s="4"/>
      <c r="L70" s="4"/>
      <c r="M70" s="4"/>
      <c r="N70" s="24"/>
      <c r="O70" s="4"/>
      <c r="P70" s="4"/>
      <c r="Q70" s="4"/>
      <c r="R70" s="4"/>
      <c r="S70" s="4"/>
      <c r="T70" s="4"/>
      <c r="U70" s="4"/>
      <c r="V70" s="4"/>
      <c r="W70" s="4"/>
      <c r="X70" s="4"/>
      <c r="Y70" s="4"/>
      <c r="Z70" s="5"/>
      <c r="AA70" s="24"/>
      <c r="AB70" s="4"/>
      <c r="AC70" s="4"/>
      <c r="AD70" s="4"/>
      <c r="AE70" s="4"/>
      <c r="AF70" s="4"/>
      <c r="AG70" s="4"/>
      <c r="AH70" s="4"/>
      <c r="AI70" s="4"/>
      <c r="AJ70" s="4"/>
      <c r="AK70" s="4"/>
      <c r="AL70" s="4"/>
      <c r="AM70" s="5"/>
      <c r="AN70" s="24"/>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row>
    <row r="71" spans="1:84">
      <c r="A71" s="19"/>
      <c r="B71" s="4"/>
      <c r="C71" s="4"/>
      <c r="D71" s="4"/>
      <c r="E71" s="4"/>
      <c r="F71" s="4"/>
      <c r="G71" s="4"/>
      <c r="H71" s="4"/>
      <c r="I71" s="4"/>
      <c r="J71" s="4"/>
      <c r="K71" s="4"/>
      <c r="L71" s="4"/>
      <c r="M71" s="4"/>
      <c r="N71" s="24"/>
      <c r="O71" s="4"/>
      <c r="P71" s="4"/>
      <c r="Q71" s="4"/>
      <c r="R71" s="4"/>
      <c r="S71" s="4"/>
      <c r="T71" s="4"/>
      <c r="U71" s="4"/>
      <c r="V71" s="4"/>
      <c r="W71" s="4"/>
      <c r="X71" s="4"/>
      <c r="Y71" s="4"/>
      <c r="Z71" s="5"/>
      <c r="AA71" s="24"/>
      <c r="AB71" s="4"/>
      <c r="AC71" s="4"/>
      <c r="AD71" s="4"/>
      <c r="AE71" s="4"/>
      <c r="AF71" s="4"/>
      <c r="AG71" s="4"/>
      <c r="AH71" s="4"/>
      <c r="AI71" s="4"/>
      <c r="AJ71" s="4"/>
      <c r="AK71" s="4"/>
      <c r="AL71" s="4"/>
      <c r="AM71" s="5"/>
      <c r="AN71" s="24"/>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row>
    <row r="72" spans="1:84">
      <c r="A72" s="19"/>
      <c r="B72" s="4"/>
      <c r="C72" s="4"/>
      <c r="D72" s="4"/>
      <c r="E72" s="4"/>
      <c r="F72" s="4"/>
      <c r="G72" s="4"/>
      <c r="H72" s="4"/>
      <c r="I72" s="4"/>
      <c r="J72" s="4"/>
      <c r="K72" s="4"/>
      <c r="L72" s="4"/>
      <c r="M72" s="4"/>
      <c r="N72" s="24"/>
      <c r="O72" s="4"/>
      <c r="P72" s="4"/>
      <c r="Q72" s="4"/>
      <c r="R72" s="4"/>
      <c r="S72" s="4"/>
      <c r="T72" s="4"/>
      <c r="U72" s="4"/>
      <c r="V72" s="4"/>
      <c r="W72" s="4"/>
      <c r="X72" s="4"/>
      <c r="Y72" s="4"/>
      <c r="Z72" s="5"/>
      <c r="AA72" s="24"/>
      <c r="AB72" s="4"/>
      <c r="AC72" s="4"/>
      <c r="AD72" s="4"/>
      <c r="AE72" s="4"/>
      <c r="AF72" s="4"/>
      <c r="AG72" s="4"/>
      <c r="AH72" s="4"/>
      <c r="AI72" s="4"/>
      <c r="AJ72" s="4"/>
      <c r="AK72" s="4"/>
      <c r="AL72" s="4"/>
      <c r="AM72" s="5"/>
      <c r="AN72" s="24"/>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row>
    <row r="73" spans="1:84">
      <c r="A73" s="19"/>
      <c r="B73" s="4"/>
      <c r="C73" s="4"/>
      <c r="D73" s="4"/>
      <c r="E73" s="4"/>
      <c r="F73" s="4"/>
      <c r="G73" s="4"/>
      <c r="H73" s="4"/>
      <c r="I73" s="4"/>
      <c r="J73" s="4"/>
      <c r="K73" s="4"/>
      <c r="L73" s="4"/>
      <c r="M73" s="4"/>
      <c r="N73" s="24"/>
      <c r="O73" s="4"/>
      <c r="P73" s="4"/>
      <c r="Q73" s="4"/>
      <c r="R73" s="4"/>
      <c r="S73" s="4"/>
      <c r="T73" s="4"/>
      <c r="U73" s="4"/>
      <c r="V73" s="4"/>
      <c r="W73" s="4"/>
      <c r="X73" s="4"/>
      <c r="Y73" s="4"/>
      <c r="Z73" s="5"/>
      <c r="AA73" s="24"/>
      <c r="AB73" s="4"/>
      <c r="AC73" s="4"/>
      <c r="AD73" s="4"/>
      <c r="AE73" s="4"/>
      <c r="AF73" s="4"/>
      <c r="AG73" s="4"/>
      <c r="AH73" s="4"/>
      <c r="AI73" s="4"/>
      <c r="AJ73" s="4"/>
      <c r="AK73" s="4"/>
      <c r="AL73" s="4"/>
      <c r="AM73" s="5"/>
      <c r="AN73" s="24"/>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row>
    <row r="74" spans="1:84">
      <c r="A74" s="19"/>
      <c r="B74" s="4"/>
      <c r="C74" s="4"/>
      <c r="D74" s="4"/>
      <c r="E74" s="4"/>
      <c r="F74" s="4"/>
      <c r="G74" s="4"/>
      <c r="H74" s="4"/>
      <c r="I74" s="4"/>
      <c r="J74" s="4"/>
      <c r="K74" s="4"/>
      <c r="L74" s="4"/>
      <c r="M74" s="4"/>
      <c r="N74" s="24"/>
      <c r="O74" s="4"/>
      <c r="P74" s="4"/>
      <c r="Q74" s="4"/>
      <c r="R74" s="4"/>
      <c r="S74" s="4"/>
      <c r="T74" s="4"/>
      <c r="U74" s="4"/>
      <c r="V74" s="4"/>
      <c r="W74" s="4"/>
      <c r="X74" s="4"/>
      <c r="Y74" s="4"/>
      <c r="Z74" s="5"/>
      <c r="AA74" s="24"/>
      <c r="AB74" s="4"/>
      <c r="AC74" s="4"/>
      <c r="AD74" s="4"/>
      <c r="AE74" s="4"/>
      <c r="AF74" s="4"/>
      <c r="AG74" s="4"/>
      <c r="AH74" s="4"/>
      <c r="AI74" s="4"/>
      <c r="AJ74" s="4"/>
      <c r="AK74" s="4"/>
      <c r="AL74" s="4"/>
      <c r="AM74" s="5"/>
      <c r="AN74" s="24"/>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row>
    <row r="75" spans="1:84">
      <c r="A75" s="19"/>
      <c r="B75" s="4"/>
      <c r="C75" s="4"/>
      <c r="D75" s="4"/>
      <c r="E75" s="4"/>
      <c r="F75" s="4"/>
      <c r="G75" s="4"/>
      <c r="H75" s="4"/>
      <c r="I75" s="4"/>
      <c r="J75" s="4"/>
      <c r="K75" s="4"/>
      <c r="L75" s="4"/>
      <c r="M75" s="4"/>
      <c r="N75" s="24"/>
      <c r="O75" s="4"/>
      <c r="P75" s="4"/>
      <c r="Q75" s="4"/>
      <c r="R75" s="4"/>
      <c r="S75" s="4"/>
      <c r="T75" s="4"/>
      <c r="U75" s="4"/>
      <c r="V75" s="4"/>
      <c r="W75" s="4"/>
      <c r="X75" s="4"/>
      <c r="Y75" s="4"/>
      <c r="Z75" s="5"/>
      <c r="AA75" s="24"/>
      <c r="AB75" s="4"/>
      <c r="AC75" s="4"/>
      <c r="AD75" s="4"/>
      <c r="AE75" s="4"/>
      <c r="AF75" s="4"/>
      <c r="AG75" s="4"/>
      <c r="AH75" s="4"/>
      <c r="AI75" s="4"/>
      <c r="AJ75" s="4"/>
      <c r="AK75" s="4"/>
      <c r="AL75" s="4"/>
      <c r="AM75" s="5"/>
      <c r="AN75" s="24"/>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row>
    <row r="76" spans="1:84">
      <c r="A76" s="20"/>
      <c r="B76" s="6"/>
      <c r="C76" s="6"/>
      <c r="D76" s="6"/>
      <c r="E76" s="6"/>
      <c r="F76" s="6"/>
      <c r="G76" s="6"/>
      <c r="H76" s="7"/>
      <c r="I76" s="7"/>
      <c r="J76" s="7"/>
      <c r="K76" s="7"/>
      <c r="L76" s="7"/>
      <c r="M76" s="7"/>
      <c r="N76" s="25"/>
      <c r="O76" s="7"/>
      <c r="P76" s="6"/>
      <c r="Q76" s="6"/>
      <c r="R76" s="6"/>
      <c r="S76" s="6"/>
      <c r="T76" s="6"/>
      <c r="U76" s="6"/>
      <c r="V76" s="6"/>
      <c r="W76" s="6"/>
      <c r="X76" s="6"/>
      <c r="Y76" s="6"/>
      <c r="Z76" s="8"/>
      <c r="AA76" s="25"/>
      <c r="AB76" s="7"/>
      <c r="AC76" s="6"/>
      <c r="AD76" s="6"/>
      <c r="AE76" s="6"/>
      <c r="AF76" s="6"/>
      <c r="AG76" s="6"/>
      <c r="AH76" s="6"/>
      <c r="AI76" s="6"/>
      <c r="AJ76" s="6"/>
      <c r="AK76" s="6"/>
      <c r="AL76" s="6"/>
      <c r="AM76" s="8"/>
      <c r="AN76" s="25"/>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row>
    <row r="77" spans="1:84">
      <c r="A77" s="20"/>
      <c r="B77" s="6"/>
      <c r="C77" s="6"/>
      <c r="D77" s="6"/>
      <c r="E77" s="6"/>
      <c r="F77" s="6"/>
      <c r="G77" s="6"/>
      <c r="H77" s="7"/>
      <c r="I77" s="7"/>
      <c r="J77" s="7"/>
      <c r="K77" s="7"/>
      <c r="L77" s="7"/>
      <c r="M77" s="7"/>
      <c r="N77" s="25"/>
      <c r="O77" s="7"/>
      <c r="P77" s="6"/>
      <c r="Q77" s="6"/>
      <c r="R77" s="6"/>
      <c r="S77" s="6"/>
      <c r="T77" s="6"/>
      <c r="U77" s="6"/>
      <c r="V77" s="6"/>
      <c r="W77" s="6"/>
      <c r="X77" s="6"/>
      <c r="Y77" s="6"/>
      <c r="Z77" s="8"/>
      <c r="AA77" s="25"/>
      <c r="AB77" s="7"/>
      <c r="AC77" s="6"/>
      <c r="AD77" s="6"/>
      <c r="AE77" s="6"/>
      <c r="AF77" s="6"/>
      <c r="AG77" s="6"/>
      <c r="AH77" s="6"/>
      <c r="AI77" s="6"/>
      <c r="AJ77" s="6"/>
      <c r="AK77" s="6"/>
      <c r="AL77" s="6"/>
      <c r="AM77" s="8"/>
      <c r="AN77" s="25"/>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row>
    <row r="78" spans="1:84">
      <c r="A78" s="20"/>
      <c r="B78" s="6"/>
      <c r="C78" s="6"/>
      <c r="D78" s="6"/>
      <c r="E78" s="6"/>
      <c r="F78" s="6"/>
      <c r="G78" s="6"/>
      <c r="H78" s="7"/>
      <c r="I78" s="7"/>
      <c r="J78" s="7"/>
      <c r="K78" s="7"/>
      <c r="L78" s="7"/>
      <c r="M78" s="7"/>
      <c r="N78" s="25"/>
      <c r="O78" s="7"/>
      <c r="P78" s="6"/>
      <c r="Q78" s="6"/>
      <c r="R78" s="6"/>
      <c r="S78" s="6"/>
      <c r="T78" s="6"/>
      <c r="U78" s="6"/>
      <c r="V78" s="6"/>
      <c r="W78" s="6"/>
      <c r="X78" s="6"/>
      <c r="Y78" s="6"/>
      <c r="Z78" s="8"/>
      <c r="AA78" s="25"/>
      <c r="AB78" s="7"/>
      <c r="AC78" s="6"/>
      <c r="AD78" s="6"/>
      <c r="AE78" s="6"/>
      <c r="AF78" s="6"/>
      <c r="AG78" s="6"/>
      <c r="AH78" s="6"/>
      <c r="AI78" s="6"/>
      <c r="AJ78" s="6"/>
      <c r="AK78" s="6"/>
      <c r="AL78" s="6"/>
      <c r="AM78" s="8"/>
      <c r="AN78" s="25"/>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row>
    <row r="79" spans="1:84">
      <c r="A79" s="20"/>
      <c r="B79" s="6"/>
      <c r="C79" s="6"/>
      <c r="D79" s="6"/>
      <c r="E79" s="6"/>
      <c r="F79" s="6"/>
      <c r="G79" s="6"/>
      <c r="H79" s="7"/>
      <c r="I79" s="7"/>
      <c r="J79" s="7"/>
      <c r="K79" s="7"/>
      <c r="L79" s="7"/>
      <c r="M79" s="7"/>
      <c r="N79" s="25"/>
      <c r="O79" s="7"/>
      <c r="P79" s="6"/>
      <c r="Q79" s="6"/>
      <c r="R79" s="6"/>
      <c r="S79" s="6"/>
      <c r="T79" s="6"/>
      <c r="U79" s="6"/>
      <c r="V79" s="6"/>
      <c r="W79" s="6"/>
      <c r="X79" s="6"/>
      <c r="Y79" s="6"/>
      <c r="Z79" s="8"/>
      <c r="AA79" s="25"/>
      <c r="AB79" s="7"/>
      <c r="AC79" s="6"/>
      <c r="AD79" s="6"/>
      <c r="AE79" s="6"/>
      <c r="AF79" s="6"/>
      <c r="AG79" s="6"/>
      <c r="AH79" s="6"/>
      <c r="AI79" s="6"/>
      <c r="AJ79" s="6"/>
      <c r="AK79" s="6"/>
      <c r="AL79" s="6"/>
      <c r="AM79" s="8"/>
      <c r="AN79" s="25"/>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row>
    <row r="80" spans="1:84">
      <c r="A80" s="20"/>
      <c r="B80" s="6"/>
      <c r="C80" s="6"/>
      <c r="D80" s="6"/>
      <c r="E80" s="6"/>
      <c r="F80" s="6"/>
      <c r="G80" s="6"/>
      <c r="H80" s="7"/>
      <c r="I80" s="7"/>
      <c r="J80" s="7"/>
      <c r="K80" s="7"/>
      <c r="L80" s="7"/>
      <c r="M80" s="7"/>
      <c r="N80" s="25"/>
      <c r="O80" s="7"/>
      <c r="P80" s="6"/>
      <c r="Q80" s="6"/>
      <c r="R80" s="6"/>
      <c r="S80" s="6"/>
      <c r="T80" s="6"/>
      <c r="U80" s="6"/>
      <c r="V80" s="6"/>
      <c r="W80" s="6"/>
      <c r="X80" s="6"/>
      <c r="Y80" s="6"/>
      <c r="Z80" s="8"/>
      <c r="AA80" s="25"/>
      <c r="AB80" s="7"/>
      <c r="AC80" s="6"/>
      <c r="AD80" s="6"/>
      <c r="AE80" s="6"/>
      <c r="AF80" s="6"/>
      <c r="AG80" s="6"/>
      <c r="AH80" s="6"/>
      <c r="AI80" s="6"/>
      <c r="AJ80" s="6"/>
      <c r="AK80" s="6"/>
      <c r="AL80" s="6"/>
      <c r="AM80" s="8"/>
      <c r="AN80" s="25"/>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row>
    <row r="81" spans="1:84">
      <c r="A81" s="20"/>
      <c r="B81" s="6"/>
      <c r="C81" s="6"/>
      <c r="D81" s="6"/>
      <c r="E81" s="6"/>
      <c r="F81" s="6"/>
      <c r="G81" s="6"/>
      <c r="H81" s="7"/>
      <c r="I81" s="7"/>
      <c r="J81" s="7"/>
      <c r="K81" s="7"/>
      <c r="L81" s="7"/>
      <c r="M81" s="7"/>
      <c r="N81" s="25"/>
      <c r="O81" s="7"/>
      <c r="P81" s="6"/>
      <c r="Q81" s="6"/>
      <c r="R81" s="6"/>
      <c r="S81" s="6"/>
      <c r="T81" s="6"/>
      <c r="U81" s="6"/>
      <c r="V81" s="6"/>
      <c r="W81" s="6"/>
      <c r="X81" s="6"/>
      <c r="Y81" s="6"/>
      <c r="Z81" s="8"/>
      <c r="AA81" s="25"/>
      <c r="AB81" s="7"/>
      <c r="AC81" s="6"/>
      <c r="AD81" s="6"/>
      <c r="AE81" s="6"/>
      <c r="AF81" s="6"/>
      <c r="AG81" s="6"/>
      <c r="AH81" s="6"/>
      <c r="AI81" s="6"/>
      <c r="AJ81" s="6"/>
      <c r="AK81" s="6"/>
      <c r="AL81" s="6"/>
      <c r="AM81" s="8"/>
      <c r="AN81" s="25"/>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row>
    <row r="82" spans="1:84">
      <c r="A82" s="20"/>
      <c r="B82" s="6"/>
      <c r="C82" s="6"/>
      <c r="D82" s="6"/>
      <c r="E82" s="6"/>
      <c r="F82" s="6"/>
      <c r="G82" s="6"/>
      <c r="H82" s="7"/>
      <c r="I82" s="7"/>
      <c r="J82" s="7"/>
      <c r="K82" s="7"/>
      <c r="L82" s="7"/>
      <c r="M82" s="7"/>
      <c r="N82" s="25"/>
      <c r="O82" s="7"/>
      <c r="P82" s="6"/>
      <c r="Q82" s="6"/>
      <c r="R82" s="6"/>
      <c r="S82" s="6"/>
      <c r="T82" s="6"/>
      <c r="U82" s="6"/>
      <c r="V82" s="6"/>
      <c r="W82" s="6"/>
      <c r="X82" s="6"/>
      <c r="Y82" s="6"/>
      <c r="Z82" s="8"/>
      <c r="AA82" s="25"/>
      <c r="AB82" s="7"/>
      <c r="AC82" s="6"/>
      <c r="AD82" s="6"/>
      <c r="AE82" s="6"/>
      <c r="AF82" s="6"/>
      <c r="AG82" s="6"/>
      <c r="AH82" s="6"/>
      <c r="AI82" s="6"/>
      <c r="AJ82" s="6"/>
      <c r="AK82" s="6"/>
      <c r="AL82" s="6"/>
      <c r="AM82" s="8"/>
      <c r="AN82" s="25"/>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row>
    <row r="83" spans="1:84">
      <c r="A83" s="20"/>
      <c r="B83" s="6"/>
      <c r="C83" s="6"/>
      <c r="D83" s="6"/>
      <c r="E83" s="6"/>
      <c r="F83" s="6"/>
      <c r="G83" s="6"/>
      <c r="H83" s="7"/>
      <c r="I83" s="7"/>
      <c r="J83" s="7"/>
      <c r="K83" s="7"/>
      <c r="L83" s="7"/>
      <c r="M83" s="7"/>
      <c r="N83" s="25"/>
      <c r="O83" s="7"/>
      <c r="P83" s="6"/>
      <c r="Q83" s="6"/>
      <c r="R83" s="6"/>
      <c r="S83" s="6"/>
      <c r="T83" s="6"/>
      <c r="U83" s="6"/>
      <c r="V83" s="6"/>
      <c r="W83" s="6"/>
      <c r="X83" s="6"/>
      <c r="Y83" s="6"/>
      <c r="Z83" s="8"/>
      <c r="AA83" s="25"/>
      <c r="AB83" s="7"/>
      <c r="AC83" s="6"/>
      <c r="AD83" s="6"/>
      <c r="AE83" s="6"/>
      <c r="AF83" s="6"/>
      <c r="AG83" s="6"/>
      <c r="AH83" s="6"/>
      <c r="AI83" s="6"/>
      <c r="AJ83" s="6"/>
      <c r="AK83" s="6"/>
      <c r="AL83" s="6"/>
      <c r="AM83" s="8"/>
      <c r="AN83" s="25"/>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row>
    <row r="84" spans="1:84">
      <c r="A84" s="20"/>
      <c r="B84" s="6"/>
      <c r="C84" s="6"/>
      <c r="D84" s="6"/>
      <c r="E84" s="6"/>
      <c r="F84" s="6"/>
      <c r="G84" s="6"/>
      <c r="H84" s="7"/>
      <c r="I84" s="7"/>
      <c r="J84" s="7"/>
      <c r="K84" s="7"/>
      <c r="L84" s="7"/>
      <c r="M84" s="7"/>
      <c r="N84" s="25"/>
      <c r="O84" s="7"/>
      <c r="P84" s="6"/>
      <c r="Q84" s="6"/>
      <c r="R84" s="6"/>
      <c r="S84" s="6"/>
      <c r="T84" s="6"/>
      <c r="U84" s="6"/>
      <c r="V84" s="6"/>
      <c r="W84" s="6"/>
      <c r="X84" s="6"/>
      <c r="Y84" s="6"/>
      <c r="Z84" s="8"/>
      <c r="AA84" s="25"/>
      <c r="AB84" s="7"/>
      <c r="AC84" s="6"/>
      <c r="AD84" s="6"/>
      <c r="AE84" s="6"/>
      <c r="AF84" s="6"/>
      <c r="AG84" s="6"/>
      <c r="AH84" s="6"/>
      <c r="AI84" s="6"/>
      <c r="AJ84" s="6"/>
      <c r="AK84" s="6"/>
      <c r="AL84" s="6"/>
      <c r="AM84" s="8"/>
      <c r="AN84" s="25"/>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row>
    <row r="85" spans="1:84">
      <c r="A85" s="20"/>
      <c r="B85" s="6"/>
      <c r="C85" s="6"/>
      <c r="D85" s="6"/>
      <c r="E85" s="6"/>
      <c r="F85" s="6"/>
      <c r="G85" s="6"/>
      <c r="H85" s="7"/>
      <c r="I85" s="7"/>
      <c r="J85" s="7"/>
      <c r="K85" s="7"/>
      <c r="L85" s="7"/>
      <c r="M85" s="7"/>
      <c r="N85" s="25"/>
      <c r="O85" s="7"/>
      <c r="P85" s="6"/>
      <c r="Q85" s="6"/>
      <c r="R85" s="6"/>
      <c r="S85" s="6"/>
      <c r="T85" s="6"/>
      <c r="U85" s="6"/>
      <c r="V85" s="6"/>
      <c r="W85" s="6"/>
      <c r="X85" s="6"/>
      <c r="Y85" s="6"/>
      <c r="Z85" s="8"/>
      <c r="AA85" s="25"/>
      <c r="AB85" s="7"/>
      <c r="AC85" s="6"/>
      <c r="AD85" s="6"/>
      <c r="AE85" s="6"/>
      <c r="AF85" s="6"/>
      <c r="AG85" s="6"/>
      <c r="AH85" s="6"/>
      <c r="AI85" s="6"/>
      <c r="AJ85" s="6"/>
      <c r="AK85" s="6"/>
      <c r="AL85" s="6"/>
      <c r="AM85" s="8"/>
      <c r="AN85" s="25"/>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row>
    <row r="86" spans="1:84">
      <c r="A86" s="20"/>
      <c r="B86" s="6"/>
      <c r="C86" s="6"/>
      <c r="D86" s="6"/>
      <c r="E86" s="6"/>
      <c r="F86" s="6"/>
      <c r="G86" s="6"/>
      <c r="H86" s="7"/>
      <c r="I86" s="7"/>
      <c r="J86" s="7"/>
      <c r="K86" s="7"/>
      <c r="L86" s="7"/>
      <c r="M86" s="7"/>
      <c r="N86" s="25"/>
      <c r="O86" s="7"/>
      <c r="P86" s="6"/>
      <c r="Q86" s="6"/>
      <c r="R86" s="6"/>
      <c r="S86" s="6"/>
      <c r="T86" s="6"/>
      <c r="U86" s="6"/>
      <c r="V86" s="6"/>
      <c r="W86" s="6"/>
      <c r="X86" s="6"/>
      <c r="Y86" s="6"/>
      <c r="Z86" s="8"/>
      <c r="AA86" s="25"/>
      <c r="AB86" s="7"/>
      <c r="AC86" s="6"/>
      <c r="AD86" s="6"/>
      <c r="AE86" s="6"/>
      <c r="AF86" s="6"/>
      <c r="AG86" s="6"/>
      <c r="AH86" s="6"/>
      <c r="AI86" s="6"/>
      <c r="AJ86" s="6"/>
      <c r="AK86" s="6"/>
      <c r="AL86" s="6"/>
      <c r="AM86" s="8"/>
      <c r="AN86" s="25"/>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row>
    <row r="87" spans="1:84">
      <c r="A87" s="20"/>
      <c r="B87" s="6"/>
      <c r="C87" s="6"/>
      <c r="D87" s="6"/>
      <c r="E87" s="6"/>
      <c r="F87" s="6"/>
      <c r="G87" s="6"/>
      <c r="H87" s="7"/>
      <c r="I87" s="7"/>
      <c r="J87" s="7"/>
      <c r="K87" s="7"/>
      <c r="L87" s="7"/>
      <c r="M87" s="7"/>
      <c r="N87" s="25"/>
      <c r="O87" s="7"/>
      <c r="P87" s="6"/>
      <c r="Q87" s="6"/>
      <c r="R87" s="6"/>
      <c r="S87" s="6"/>
      <c r="T87" s="6"/>
      <c r="U87" s="6"/>
      <c r="V87" s="6"/>
      <c r="W87" s="6"/>
      <c r="X87" s="6"/>
      <c r="Y87" s="6"/>
      <c r="Z87" s="8"/>
      <c r="AA87" s="25"/>
      <c r="AB87" s="7"/>
      <c r="AC87" s="6"/>
      <c r="AD87" s="6"/>
      <c r="AE87" s="6"/>
      <c r="AF87" s="6"/>
      <c r="AG87" s="6"/>
      <c r="AH87" s="6"/>
      <c r="AI87" s="6"/>
      <c r="AJ87" s="6"/>
      <c r="AK87" s="6"/>
      <c r="AL87" s="6"/>
      <c r="AM87" s="8"/>
      <c r="AN87" s="25"/>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row>
    <row r="88" spans="1:84">
      <c r="A88" s="20"/>
      <c r="B88" s="6"/>
      <c r="C88" s="6"/>
      <c r="D88" s="6"/>
      <c r="E88" s="6"/>
      <c r="F88" s="6"/>
      <c r="G88" s="6"/>
      <c r="H88" s="7"/>
      <c r="I88" s="7"/>
      <c r="J88" s="7"/>
      <c r="K88" s="7"/>
      <c r="L88" s="7"/>
      <c r="M88" s="7"/>
      <c r="N88" s="25"/>
      <c r="O88" s="7"/>
      <c r="P88" s="6"/>
      <c r="Q88" s="6"/>
      <c r="R88" s="6"/>
      <c r="S88" s="6"/>
      <c r="T88" s="6"/>
      <c r="U88" s="6"/>
      <c r="V88" s="6"/>
      <c r="W88" s="6"/>
      <c r="X88" s="6"/>
      <c r="Y88" s="6"/>
      <c r="Z88" s="8"/>
      <c r="AA88" s="25"/>
      <c r="AB88" s="7"/>
      <c r="AC88" s="6"/>
      <c r="AD88" s="6"/>
      <c r="AE88" s="6"/>
      <c r="AF88" s="6"/>
      <c r="AG88" s="6"/>
      <c r="AH88" s="6"/>
      <c r="AI88" s="6"/>
      <c r="AJ88" s="6"/>
      <c r="AK88" s="6"/>
      <c r="AL88" s="6"/>
      <c r="AM88" s="8"/>
      <c r="AN88" s="25"/>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row>
    <row r="89" spans="1:84">
      <c r="A89" s="20"/>
      <c r="B89" s="6"/>
      <c r="C89" s="6"/>
      <c r="D89" s="6"/>
      <c r="E89" s="6"/>
      <c r="F89" s="6"/>
      <c r="G89" s="6"/>
      <c r="H89" s="7"/>
      <c r="I89" s="7"/>
      <c r="J89" s="7"/>
      <c r="K89" s="7"/>
      <c r="L89" s="7"/>
      <c r="M89" s="7"/>
      <c r="N89" s="25"/>
      <c r="O89" s="7"/>
      <c r="P89" s="6"/>
      <c r="Q89" s="6"/>
      <c r="R89" s="6"/>
      <c r="S89" s="6"/>
      <c r="T89" s="6"/>
      <c r="U89" s="6"/>
      <c r="V89" s="6"/>
      <c r="W89" s="6"/>
      <c r="X89" s="6"/>
      <c r="Y89" s="6"/>
      <c r="Z89" s="8"/>
      <c r="AA89" s="25"/>
      <c r="AB89" s="7"/>
      <c r="AC89" s="6"/>
      <c r="AD89" s="6"/>
      <c r="AE89" s="6"/>
      <c r="AF89" s="6"/>
      <c r="AG89" s="6"/>
      <c r="AH89" s="6"/>
      <c r="AI89" s="6"/>
      <c r="AJ89" s="6"/>
      <c r="AK89" s="6"/>
      <c r="AL89" s="6"/>
      <c r="AM89" s="8"/>
      <c r="AN89" s="25"/>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row>
    <row r="90" spans="1:84">
      <c r="A90" s="20"/>
      <c r="B90" s="6"/>
      <c r="C90" s="6"/>
      <c r="D90" s="6"/>
      <c r="E90" s="6"/>
      <c r="F90" s="6"/>
      <c r="G90" s="6"/>
      <c r="H90" s="7"/>
      <c r="I90" s="7"/>
      <c r="J90" s="7"/>
      <c r="K90" s="7"/>
      <c r="L90" s="7"/>
      <c r="M90" s="7"/>
      <c r="N90" s="25"/>
      <c r="O90" s="7"/>
      <c r="P90" s="6"/>
      <c r="Q90" s="6"/>
      <c r="R90" s="6"/>
      <c r="S90" s="6"/>
      <c r="T90" s="6"/>
      <c r="U90" s="6"/>
      <c r="V90" s="6"/>
      <c r="W90" s="6"/>
      <c r="X90" s="6"/>
      <c r="Y90" s="6"/>
      <c r="Z90" s="8"/>
      <c r="AA90" s="25"/>
      <c r="AB90" s="7"/>
      <c r="AC90" s="6"/>
      <c r="AD90" s="6"/>
      <c r="AE90" s="6"/>
      <c r="AF90" s="6"/>
      <c r="AG90" s="6"/>
      <c r="AH90" s="6"/>
      <c r="AI90" s="6"/>
      <c r="AJ90" s="6"/>
      <c r="AK90" s="6"/>
      <c r="AL90" s="6"/>
      <c r="AM90" s="8"/>
      <c r="AN90" s="25"/>
    </row>
    <row r="91" spans="1:84" s="13" customFormat="1">
      <c r="N91" s="21"/>
      <c r="AA91" s="21"/>
      <c r="AN91" s="21"/>
    </row>
    <row r="92" spans="1:84" s="13" customFormat="1">
      <c r="N92" s="21"/>
      <c r="AA92" s="21"/>
      <c r="AN92" s="21"/>
    </row>
    <row r="93" spans="1:84" s="13" customFormat="1">
      <c r="N93" s="21"/>
      <c r="AA93" s="21"/>
      <c r="AN93" s="21"/>
    </row>
    <row r="94" spans="1:84" s="13" customFormat="1">
      <c r="N94" s="21"/>
      <c r="AA94" s="21"/>
      <c r="AN94" s="21"/>
    </row>
    <row r="95" spans="1:84" s="13" customFormat="1">
      <c r="N95" s="21"/>
      <c r="AA95" s="21"/>
      <c r="AN95" s="21"/>
    </row>
    <row r="96" spans="1:84" s="13" customFormat="1">
      <c r="N96" s="21"/>
      <c r="AA96" s="21"/>
      <c r="AN96" s="21"/>
    </row>
    <row r="97" spans="14:40" s="13" customFormat="1">
      <c r="N97" s="21"/>
      <c r="AA97" s="21"/>
      <c r="AN97" s="21"/>
    </row>
    <row r="98" spans="14:40" s="13" customFormat="1">
      <c r="N98" s="21"/>
      <c r="AA98" s="21"/>
      <c r="AN98" s="21"/>
    </row>
    <row r="99" spans="14:40" s="13" customFormat="1">
      <c r="N99" s="21"/>
      <c r="AA99" s="21"/>
      <c r="AN99" s="21"/>
    </row>
    <row r="100" spans="14:40" s="13" customFormat="1">
      <c r="N100" s="21"/>
      <c r="AA100" s="21"/>
      <c r="AN100" s="21"/>
    </row>
    <row r="101" spans="14:40" s="13" customFormat="1">
      <c r="N101" s="21"/>
      <c r="AA101" s="21"/>
      <c r="AN101" s="21"/>
    </row>
    <row r="102" spans="14:40" s="13" customFormat="1">
      <c r="N102" s="21"/>
      <c r="AA102" s="21"/>
      <c r="AN102" s="21"/>
    </row>
    <row r="103" spans="14:40" s="13" customFormat="1">
      <c r="N103" s="21"/>
      <c r="AA103" s="21"/>
      <c r="AN103" s="21"/>
    </row>
    <row r="104" spans="14:40" s="13" customFormat="1">
      <c r="N104" s="21"/>
      <c r="AA104" s="21"/>
      <c r="AN104" s="21"/>
    </row>
    <row r="105" spans="14:40" s="13" customFormat="1">
      <c r="N105" s="21"/>
      <c r="AA105" s="21"/>
      <c r="AN105" s="21"/>
    </row>
    <row r="106" spans="14:40" s="13" customFormat="1">
      <c r="N106" s="21"/>
      <c r="AA106" s="21"/>
      <c r="AN106" s="21"/>
    </row>
    <row r="107" spans="14:40" s="13" customFormat="1">
      <c r="N107" s="21"/>
      <c r="AA107" s="21"/>
      <c r="AN107" s="21"/>
    </row>
    <row r="108" spans="14:40" s="13" customFormat="1">
      <c r="N108" s="21"/>
      <c r="AA108" s="21"/>
      <c r="AN108" s="21"/>
    </row>
    <row r="109" spans="14:40" s="13" customFormat="1">
      <c r="N109" s="21"/>
      <c r="AA109" s="21"/>
      <c r="AN109" s="21"/>
    </row>
    <row r="110" spans="14:40" s="13" customFormat="1">
      <c r="N110" s="21"/>
      <c r="AA110" s="21"/>
      <c r="AN110" s="21"/>
    </row>
    <row r="111" spans="14:40" s="13" customFormat="1">
      <c r="N111" s="21"/>
      <c r="AA111" s="21"/>
      <c r="AN111" s="21"/>
    </row>
    <row r="112" spans="14:40" s="13" customFormat="1">
      <c r="N112" s="21"/>
      <c r="AA112" s="21"/>
      <c r="AN112" s="21"/>
    </row>
    <row r="113" spans="14:40" s="13" customFormat="1">
      <c r="N113" s="21"/>
      <c r="AA113" s="21"/>
      <c r="AN113" s="21"/>
    </row>
    <row r="114" spans="14:40" s="13" customFormat="1">
      <c r="N114" s="21"/>
      <c r="AA114" s="21"/>
      <c r="AN114" s="21"/>
    </row>
    <row r="115" spans="14:40" s="13" customFormat="1">
      <c r="N115" s="21"/>
      <c r="AA115" s="21"/>
      <c r="AN115" s="21"/>
    </row>
    <row r="116" spans="14:40" s="13" customFormat="1">
      <c r="N116" s="21"/>
      <c r="AA116" s="21"/>
      <c r="AN116" s="21"/>
    </row>
    <row r="117" spans="14:40" s="13" customFormat="1">
      <c r="N117" s="21"/>
      <c r="AA117" s="21"/>
      <c r="AN117" s="21"/>
    </row>
    <row r="118" spans="14:40" s="13" customFormat="1">
      <c r="N118" s="21"/>
      <c r="AA118" s="21"/>
      <c r="AN118" s="21"/>
    </row>
    <row r="119" spans="14:40" s="13" customFormat="1">
      <c r="N119" s="21"/>
      <c r="AA119" s="21"/>
      <c r="AN119" s="21"/>
    </row>
    <row r="120" spans="14:40" s="13" customFormat="1">
      <c r="N120" s="21"/>
      <c r="AA120" s="21"/>
      <c r="AN120" s="21"/>
    </row>
    <row r="121" spans="14:40" s="13" customFormat="1">
      <c r="N121" s="21"/>
      <c r="AA121" s="21"/>
      <c r="AN121" s="21"/>
    </row>
    <row r="122" spans="14:40" s="13" customFormat="1">
      <c r="N122" s="21"/>
      <c r="AA122" s="21"/>
      <c r="AN122" s="21"/>
    </row>
    <row r="123" spans="14:40" s="13" customFormat="1">
      <c r="N123" s="21"/>
      <c r="AA123" s="21"/>
      <c r="AN123" s="21"/>
    </row>
    <row r="124" spans="14:40" s="13" customFormat="1">
      <c r="N124" s="21"/>
      <c r="AA124" s="21"/>
      <c r="AN124" s="21"/>
    </row>
    <row r="125" spans="14:40" s="13" customFormat="1">
      <c r="N125" s="21"/>
      <c r="AA125" s="21"/>
      <c r="AN125" s="21"/>
    </row>
    <row r="126" spans="14:40" s="13" customFormat="1">
      <c r="N126" s="21"/>
      <c r="AA126" s="21"/>
      <c r="AN126" s="21"/>
    </row>
    <row r="127" spans="14:40" s="13" customFormat="1">
      <c r="N127" s="21"/>
      <c r="AA127" s="21"/>
      <c r="AN127" s="21"/>
    </row>
    <row r="128" spans="14:40" s="13" customFormat="1">
      <c r="N128" s="21"/>
      <c r="AA128" s="21"/>
      <c r="AN128" s="21"/>
    </row>
    <row r="129" spans="14:40" s="13" customFormat="1">
      <c r="N129" s="21"/>
      <c r="AA129" s="21"/>
      <c r="AN129" s="21"/>
    </row>
    <row r="130" spans="14:40" s="13" customFormat="1">
      <c r="N130" s="21"/>
      <c r="AA130" s="21"/>
      <c r="AN130" s="21"/>
    </row>
    <row r="131" spans="14:40" s="13" customFormat="1">
      <c r="N131" s="21"/>
      <c r="AA131" s="21"/>
      <c r="AN131" s="21"/>
    </row>
    <row r="132" spans="14:40" s="13" customFormat="1">
      <c r="N132" s="21"/>
      <c r="AA132" s="21"/>
      <c r="AN132" s="21"/>
    </row>
    <row r="133" spans="14:40" s="13" customFormat="1">
      <c r="N133" s="21"/>
      <c r="AA133" s="21"/>
      <c r="AN133" s="21"/>
    </row>
    <row r="134" spans="14:40" s="13" customFormat="1">
      <c r="N134" s="21"/>
      <c r="AA134" s="21"/>
      <c r="AN134" s="21"/>
    </row>
    <row r="135" spans="14:40" s="13" customFormat="1">
      <c r="N135" s="21"/>
      <c r="AA135" s="21"/>
      <c r="AN135" s="21"/>
    </row>
    <row r="136" spans="14:40" s="13" customFormat="1">
      <c r="N136" s="21"/>
      <c r="AA136" s="21"/>
      <c r="AN136" s="21"/>
    </row>
    <row r="137" spans="14:40" s="13" customFormat="1">
      <c r="N137" s="21"/>
      <c r="AA137" s="21"/>
      <c r="AN137" s="21"/>
    </row>
    <row r="138" spans="14:40" s="13" customFormat="1">
      <c r="N138" s="21"/>
      <c r="AA138" s="21"/>
      <c r="AN138" s="21"/>
    </row>
    <row r="139" spans="14:40" s="13" customFormat="1">
      <c r="N139" s="21"/>
      <c r="AA139" s="21"/>
      <c r="AN139" s="21"/>
    </row>
    <row r="140" spans="14:40" s="13" customFormat="1">
      <c r="N140" s="21"/>
      <c r="AA140" s="21"/>
      <c r="AN140" s="21"/>
    </row>
    <row r="141" spans="14:40" s="13" customFormat="1">
      <c r="N141" s="21"/>
      <c r="AA141" s="21"/>
      <c r="AN141" s="21"/>
    </row>
    <row r="142" spans="14:40" s="13" customFormat="1">
      <c r="N142" s="21"/>
      <c r="AA142" s="21"/>
      <c r="AN142" s="21"/>
    </row>
    <row r="143" spans="14:40" s="13" customFormat="1">
      <c r="N143" s="21"/>
      <c r="AA143" s="21"/>
      <c r="AN143" s="21"/>
    </row>
    <row r="144" spans="14:40" s="13" customFormat="1">
      <c r="N144" s="21"/>
      <c r="AA144" s="21"/>
      <c r="AN144" s="21"/>
    </row>
    <row r="145" spans="14:40" s="13" customFormat="1">
      <c r="N145" s="21"/>
      <c r="AA145" s="21"/>
      <c r="AN145" s="21"/>
    </row>
    <row r="146" spans="14:40" s="13" customFormat="1">
      <c r="N146" s="21"/>
      <c r="AA146" s="21"/>
      <c r="AN146" s="21"/>
    </row>
    <row r="147" spans="14:40" s="13" customFormat="1">
      <c r="N147" s="21"/>
      <c r="AA147" s="21"/>
      <c r="AN147" s="21"/>
    </row>
    <row r="148" spans="14:40" s="13" customFormat="1">
      <c r="N148" s="21"/>
      <c r="AA148" s="21"/>
      <c r="AN148" s="21"/>
    </row>
    <row r="149" spans="14:40" s="13" customFormat="1">
      <c r="N149" s="21"/>
      <c r="AA149" s="21"/>
      <c r="AN149" s="21"/>
    </row>
    <row r="150" spans="14:40" s="13" customFormat="1">
      <c r="N150" s="21"/>
      <c r="AA150" s="21"/>
      <c r="AN150" s="21"/>
    </row>
    <row r="151" spans="14:40" s="13" customFormat="1">
      <c r="N151" s="21"/>
      <c r="AA151" s="21"/>
      <c r="AN151" s="21"/>
    </row>
    <row r="152" spans="14:40" s="13" customFormat="1">
      <c r="N152" s="21"/>
      <c r="AA152" s="21"/>
      <c r="AN152" s="21"/>
    </row>
    <row r="153" spans="14:40" s="13" customFormat="1">
      <c r="N153" s="21"/>
      <c r="AA153" s="21"/>
      <c r="AN153" s="21"/>
    </row>
    <row r="154" spans="14:40" s="13" customFormat="1">
      <c r="N154" s="21"/>
      <c r="AA154" s="21"/>
      <c r="AN154" s="21"/>
    </row>
    <row r="155" spans="14:40" s="13" customFormat="1">
      <c r="N155" s="21"/>
      <c r="AA155" s="21"/>
      <c r="AN155" s="21"/>
    </row>
    <row r="156" spans="14:40" s="13" customFormat="1">
      <c r="N156" s="21"/>
      <c r="AA156" s="21"/>
      <c r="AN156" s="21"/>
    </row>
    <row r="157" spans="14:40" s="13" customFormat="1">
      <c r="N157" s="21"/>
      <c r="AA157" s="21"/>
      <c r="AN157" s="21"/>
    </row>
    <row r="158" spans="14:40" s="13" customFormat="1">
      <c r="N158" s="21"/>
      <c r="AA158" s="21"/>
      <c r="AN158" s="21"/>
    </row>
    <row r="159" spans="14:40" s="13" customFormat="1">
      <c r="N159" s="21"/>
      <c r="AA159" s="21"/>
      <c r="AN159" s="21"/>
    </row>
    <row r="160" spans="14:40" s="13" customFormat="1">
      <c r="N160" s="21"/>
      <c r="AA160" s="21"/>
      <c r="AN160" s="21"/>
    </row>
    <row r="161" spans="14:40" s="13" customFormat="1">
      <c r="N161" s="21"/>
      <c r="AA161" s="21"/>
      <c r="AN161" s="21"/>
    </row>
    <row r="162" spans="14:40" s="13" customFormat="1">
      <c r="N162" s="21"/>
      <c r="AA162" s="21"/>
      <c r="AN162" s="21"/>
    </row>
    <row r="163" spans="14:40" s="13" customFormat="1">
      <c r="N163" s="21"/>
      <c r="AA163" s="21"/>
      <c r="AN163" s="21"/>
    </row>
    <row r="164" spans="14:40" s="13" customFormat="1">
      <c r="N164" s="21"/>
      <c r="AA164" s="21"/>
      <c r="AN164" s="21"/>
    </row>
    <row r="165" spans="14:40" s="13" customFormat="1">
      <c r="N165" s="21"/>
      <c r="AA165" s="21"/>
      <c r="AN165" s="21"/>
    </row>
    <row r="166" spans="14:40" s="13" customFormat="1">
      <c r="N166" s="21"/>
      <c r="AA166" s="21"/>
      <c r="AN166" s="21"/>
    </row>
    <row r="167" spans="14:40" s="13" customFormat="1">
      <c r="N167" s="21"/>
      <c r="AA167" s="21"/>
      <c r="AN167" s="21"/>
    </row>
    <row r="168" spans="14:40" s="13" customFormat="1">
      <c r="N168" s="21"/>
      <c r="AA168" s="21"/>
      <c r="AN168" s="21"/>
    </row>
    <row r="169" spans="14:40" s="13" customFormat="1">
      <c r="N169" s="21"/>
      <c r="AA169" s="21"/>
      <c r="AN169" s="21"/>
    </row>
    <row r="170" spans="14:40" s="13" customFormat="1">
      <c r="N170" s="21"/>
      <c r="AA170" s="21"/>
      <c r="AN170" s="21"/>
    </row>
    <row r="171" spans="14:40" s="13" customFormat="1">
      <c r="N171" s="21"/>
      <c r="AA171" s="21"/>
      <c r="AN171" s="21"/>
    </row>
    <row r="172" spans="14:40" s="13" customFormat="1">
      <c r="N172" s="21"/>
      <c r="AA172" s="21"/>
      <c r="AN172" s="21"/>
    </row>
    <row r="173" spans="14:40" s="13" customFormat="1">
      <c r="N173" s="21"/>
      <c r="AA173" s="21"/>
      <c r="AN173" s="21"/>
    </row>
    <row r="174" spans="14:40" s="13" customFormat="1">
      <c r="N174" s="21"/>
      <c r="AA174" s="21"/>
      <c r="AN174" s="21"/>
    </row>
    <row r="175" spans="14:40" s="13" customFormat="1">
      <c r="N175" s="21"/>
      <c r="AA175" s="21"/>
      <c r="AN175" s="21"/>
    </row>
    <row r="176" spans="14:40" s="13" customFormat="1">
      <c r="N176" s="21"/>
      <c r="AA176" s="21"/>
      <c r="AN176" s="21"/>
    </row>
    <row r="177" spans="14:40" s="13" customFormat="1">
      <c r="N177" s="21"/>
      <c r="AA177" s="21"/>
      <c r="AN177" s="21"/>
    </row>
    <row r="178" spans="14:40" s="13" customFormat="1">
      <c r="N178" s="21"/>
      <c r="AA178" s="21"/>
      <c r="AN178" s="21"/>
    </row>
    <row r="179" spans="14:40" s="13" customFormat="1">
      <c r="N179" s="21"/>
      <c r="AA179" s="21"/>
      <c r="AN179" s="21"/>
    </row>
    <row r="180" spans="14:40" s="13" customFormat="1">
      <c r="N180" s="21"/>
      <c r="AA180" s="21"/>
      <c r="AN180" s="21"/>
    </row>
    <row r="181" spans="14:40" s="13" customFormat="1">
      <c r="N181" s="21"/>
      <c r="AA181" s="21"/>
      <c r="AN181" s="21"/>
    </row>
    <row r="182" spans="14:40" s="13" customFormat="1">
      <c r="N182" s="21"/>
      <c r="AA182" s="21"/>
      <c r="AN182" s="21"/>
    </row>
    <row r="183" spans="14:40" s="13" customFormat="1">
      <c r="N183" s="21"/>
      <c r="AA183" s="21"/>
      <c r="AN183" s="21"/>
    </row>
    <row r="184" spans="14:40" s="13" customFormat="1">
      <c r="N184" s="21"/>
      <c r="AA184" s="21"/>
      <c r="AN184" s="21"/>
    </row>
    <row r="185" spans="14:40" s="13" customFormat="1">
      <c r="N185" s="21"/>
      <c r="AA185" s="21"/>
      <c r="AN185" s="21"/>
    </row>
    <row r="186" spans="14:40" s="13" customFormat="1">
      <c r="N186" s="21"/>
      <c r="AA186" s="21"/>
      <c r="AN186" s="21"/>
    </row>
    <row r="187" spans="14:40" s="13" customFormat="1">
      <c r="N187" s="21"/>
      <c r="AA187" s="21"/>
      <c r="AN187" s="21"/>
    </row>
    <row r="188" spans="14:40" s="13" customFormat="1">
      <c r="N188" s="21"/>
      <c r="AA188" s="21"/>
      <c r="AN188" s="21"/>
    </row>
    <row r="189" spans="14:40" s="13" customFormat="1">
      <c r="N189" s="21"/>
      <c r="AA189" s="21"/>
      <c r="AN189" s="21"/>
    </row>
    <row r="190" spans="14:40" s="13" customFormat="1">
      <c r="N190" s="21"/>
      <c r="AA190" s="21"/>
      <c r="AN190" s="21"/>
    </row>
    <row r="191" spans="14:40" s="13" customFormat="1">
      <c r="N191" s="21"/>
      <c r="AA191" s="21"/>
      <c r="AN191" s="21"/>
    </row>
    <row r="192" spans="14:40" s="13" customFormat="1">
      <c r="N192" s="21"/>
      <c r="AA192" s="21"/>
      <c r="AN192" s="21"/>
    </row>
    <row r="193" spans="14:40" s="13" customFormat="1">
      <c r="N193" s="21"/>
      <c r="AA193" s="21"/>
      <c r="AN193" s="21"/>
    </row>
    <row r="194" spans="14:40" s="13" customFormat="1">
      <c r="N194" s="21"/>
      <c r="AA194" s="21"/>
      <c r="AN194" s="21"/>
    </row>
    <row r="195" spans="14:40" s="13" customFormat="1">
      <c r="N195" s="21"/>
      <c r="AA195" s="21"/>
      <c r="AN195" s="21"/>
    </row>
    <row r="196" spans="14:40" s="13" customFormat="1">
      <c r="N196" s="21"/>
      <c r="AA196" s="21"/>
      <c r="AN196" s="21"/>
    </row>
    <row r="197" spans="14:40" s="13" customFormat="1">
      <c r="N197" s="21"/>
      <c r="AA197" s="21"/>
      <c r="AN197" s="21"/>
    </row>
    <row r="198" spans="14:40" s="13" customFormat="1">
      <c r="N198" s="21"/>
      <c r="AA198" s="21"/>
      <c r="AN198" s="21"/>
    </row>
    <row r="199" spans="14:40" s="13" customFormat="1">
      <c r="N199" s="21"/>
      <c r="AA199" s="21"/>
      <c r="AN199" s="21"/>
    </row>
    <row r="200" spans="14:40" s="13" customFormat="1">
      <c r="N200" s="21"/>
      <c r="AA200" s="21"/>
      <c r="AN200" s="21"/>
    </row>
    <row r="201" spans="14:40" s="13" customFormat="1">
      <c r="N201" s="21"/>
      <c r="AA201" s="21"/>
      <c r="AN201" s="21"/>
    </row>
    <row r="202" spans="14:40" s="13" customFormat="1">
      <c r="N202" s="21"/>
      <c r="AA202" s="21"/>
      <c r="AN202" s="21"/>
    </row>
    <row r="203" spans="14:40" s="13" customFormat="1">
      <c r="N203" s="21"/>
      <c r="AA203" s="21"/>
      <c r="AN203" s="21"/>
    </row>
    <row r="204" spans="14:40" s="13" customFormat="1">
      <c r="N204" s="21"/>
      <c r="AA204" s="21"/>
      <c r="AN204" s="21"/>
    </row>
    <row r="205" spans="14:40" s="13" customFormat="1">
      <c r="N205" s="21"/>
      <c r="AA205" s="21"/>
      <c r="AN205" s="21"/>
    </row>
    <row r="206" spans="14:40" s="13" customFormat="1">
      <c r="N206" s="21"/>
      <c r="AA206" s="21"/>
      <c r="AN206" s="21"/>
    </row>
    <row r="207" spans="14:40" s="13" customFormat="1">
      <c r="N207" s="21"/>
      <c r="AA207" s="21"/>
      <c r="AN207" s="21"/>
    </row>
    <row r="208" spans="14:40" s="13" customFormat="1">
      <c r="N208" s="21"/>
      <c r="AA208" s="21"/>
      <c r="AN208" s="21"/>
    </row>
    <row r="209" spans="14:40" s="13" customFormat="1">
      <c r="N209" s="21"/>
      <c r="AA209" s="21"/>
      <c r="AN209" s="21"/>
    </row>
    <row r="210" spans="14:40" s="13" customFormat="1">
      <c r="N210" s="21"/>
      <c r="AA210" s="21"/>
      <c r="AN210" s="21"/>
    </row>
    <row r="211" spans="14:40" s="13" customFormat="1">
      <c r="N211" s="21"/>
      <c r="AA211" s="21"/>
      <c r="AN211" s="21"/>
    </row>
    <row r="212" spans="14:40" s="13" customFormat="1">
      <c r="N212" s="21"/>
      <c r="AA212" s="21"/>
      <c r="AN212" s="21"/>
    </row>
    <row r="213" spans="14:40" s="13" customFormat="1">
      <c r="N213" s="21"/>
      <c r="AA213" s="21"/>
      <c r="AN213" s="21"/>
    </row>
    <row r="214" spans="14:40" s="13" customFormat="1">
      <c r="N214" s="21"/>
      <c r="AA214" s="21"/>
      <c r="AN214" s="21"/>
    </row>
    <row r="215" spans="14:40" s="13" customFormat="1">
      <c r="N215" s="21"/>
      <c r="AA215" s="21"/>
      <c r="AN215" s="21"/>
    </row>
    <row r="216" spans="14:40" s="13" customFormat="1">
      <c r="N216" s="21"/>
      <c r="AA216" s="21"/>
      <c r="AN216" s="21"/>
    </row>
    <row r="217" spans="14:40" s="13" customFormat="1">
      <c r="N217" s="21"/>
      <c r="AA217" s="21"/>
      <c r="AN217" s="21"/>
    </row>
    <row r="218" spans="14:40" s="13" customFormat="1">
      <c r="N218" s="21"/>
      <c r="AA218" s="21"/>
      <c r="AN218" s="21"/>
    </row>
    <row r="219" spans="14:40" s="13" customFormat="1">
      <c r="N219" s="21"/>
      <c r="AA219" s="21"/>
      <c r="AN219" s="21"/>
    </row>
    <row r="220" spans="14:40" s="13" customFormat="1">
      <c r="N220" s="21"/>
      <c r="AA220" s="21"/>
      <c r="AN220" s="21"/>
    </row>
    <row r="221" spans="14:40" s="13" customFormat="1">
      <c r="N221" s="21"/>
      <c r="AA221" s="21"/>
      <c r="AN221" s="21"/>
    </row>
    <row r="222" spans="14:40" s="13" customFormat="1">
      <c r="N222" s="21"/>
      <c r="AA222" s="21"/>
      <c r="AN222" s="21"/>
    </row>
    <row r="223" spans="14:40" s="13" customFormat="1">
      <c r="N223" s="21"/>
      <c r="AA223" s="21"/>
      <c r="AN223" s="21"/>
    </row>
    <row r="224" spans="14:40" s="13" customFormat="1">
      <c r="N224" s="21"/>
      <c r="AA224" s="21"/>
      <c r="AN224" s="21"/>
    </row>
    <row r="225" spans="14:40" s="13" customFormat="1">
      <c r="N225" s="21"/>
      <c r="AA225" s="21"/>
      <c r="AN225" s="21"/>
    </row>
    <row r="226" spans="14:40" s="13" customFormat="1">
      <c r="N226" s="21"/>
      <c r="AA226" s="21"/>
      <c r="AN226" s="21"/>
    </row>
    <row r="227" spans="14:40" s="13" customFormat="1">
      <c r="N227" s="21"/>
      <c r="AA227" s="21"/>
      <c r="AN227" s="21"/>
    </row>
    <row r="228" spans="14:40" s="13" customFormat="1">
      <c r="N228" s="21"/>
      <c r="AA228" s="21"/>
      <c r="AN228" s="21"/>
    </row>
    <row r="229" spans="14:40" s="13" customFormat="1">
      <c r="N229" s="21"/>
      <c r="AA229" s="21"/>
      <c r="AN229" s="21"/>
    </row>
    <row r="230" spans="14:40" s="13" customFormat="1">
      <c r="N230" s="21"/>
      <c r="AA230" s="21"/>
      <c r="AN230" s="21"/>
    </row>
    <row r="231" spans="14:40" s="13" customFormat="1">
      <c r="N231" s="21"/>
      <c r="AA231" s="21"/>
      <c r="AN231" s="21"/>
    </row>
    <row r="232" spans="14:40" s="13" customFormat="1">
      <c r="N232" s="21"/>
      <c r="AA232" s="21"/>
      <c r="AN232" s="21"/>
    </row>
    <row r="233" spans="14:40" s="13" customFormat="1">
      <c r="N233" s="21"/>
      <c r="AA233" s="21"/>
      <c r="AN233" s="21"/>
    </row>
    <row r="234" spans="14:40" s="13" customFormat="1">
      <c r="N234" s="21"/>
      <c r="AA234" s="21"/>
      <c r="AN234" s="21"/>
    </row>
    <row r="235" spans="14:40" s="13" customFormat="1">
      <c r="N235" s="21"/>
      <c r="AA235" s="21"/>
      <c r="AN235" s="21"/>
    </row>
    <row r="236" spans="14:40" s="13" customFormat="1">
      <c r="N236" s="21"/>
      <c r="AA236" s="21"/>
      <c r="AN236" s="21"/>
    </row>
    <row r="237" spans="14:40" s="13" customFormat="1">
      <c r="N237" s="21"/>
      <c r="AA237" s="21"/>
      <c r="AN237" s="21"/>
    </row>
    <row r="238" spans="14:40" s="13" customFormat="1">
      <c r="N238" s="21"/>
      <c r="AA238" s="21"/>
      <c r="AN238" s="21"/>
    </row>
    <row r="239" spans="14:40" s="13" customFormat="1">
      <c r="N239" s="21"/>
      <c r="AA239" s="21"/>
      <c r="AN239" s="21"/>
    </row>
    <row r="240" spans="14:40" s="13" customFormat="1">
      <c r="N240" s="21"/>
      <c r="AA240" s="21"/>
      <c r="AN240" s="21"/>
    </row>
    <row r="241" spans="14:40" s="13" customFormat="1">
      <c r="N241" s="21"/>
      <c r="AA241" s="21"/>
      <c r="AN241" s="21"/>
    </row>
    <row r="242" spans="14:40" s="13" customFormat="1">
      <c r="N242" s="21"/>
      <c r="AA242" s="21"/>
      <c r="AN242" s="21"/>
    </row>
    <row r="243" spans="14:40" s="13" customFormat="1">
      <c r="N243" s="21"/>
      <c r="AA243" s="21"/>
      <c r="AN243" s="21"/>
    </row>
    <row r="244" spans="14:40" s="13" customFormat="1">
      <c r="N244" s="21"/>
      <c r="AA244" s="21"/>
      <c r="AN244" s="21"/>
    </row>
    <row r="245" spans="14:40" s="13" customFormat="1">
      <c r="N245" s="21"/>
      <c r="AA245" s="21"/>
      <c r="AN245" s="21"/>
    </row>
    <row r="246" spans="14:40" s="13" customFormat="1">
      <c r="N246" s="21"/>
      <c r="AA246" s="21"/>
      <c r="AN246" s="21"/>
    </row>
    <row r="247" spans="14:40" s="13" customFormat="1">
      <c r="N247" s="21"/>
      <c r="AA247" s="21"/>
      <c r="AN247" s="21"/>
    </row>
    <row r="248" spans="14:40" s="13" customFormat="1">
      <c r="N248" s="21"/>
      <c r="AA248" s="21"/>
      <c r="AN248" s="21"/>
    </row>
    <row r="249" spans="14:40" s="13" customFormat="1">
      <c r="N249" s="21"/>
      <c r="AA249" s="21"/>
      <c r="AN249" s="21"/>
    </row>
    <row r="250" spans="14:40" s="13" customFormat="1">
      <c r="N250" s="21"/>
      <c r="AA250" s="21"/>
      <c r="AN250" s="21"/>
    </row>
    <row r="251" spans="14:40" s="13" customFormat="1">
      <c r="N251" s="21"/>
      <c r="AA251" s="21"/>
      <c r="AN251" s="21"/>
    </row>
    <row r="252" spans="14:40" s="13" customFormat="1">
      <c r="N252" s="21"/>
      <c r="AA252" s="21"/>
      <c r="AN252" s="21"/>
    </row>
    <row r="253" spans="14:40" s="13" customFormat="1">
      <c r="N253" s="21"/>
      <c r="AA253" s="21"/>
      <c r="AN253" s="21"/>
    </row>
    <row r="254" spans="14:40" s="13" customFormat="1">
      <c r="N254" s="21"/>
      <c r="AA254" s="21"/>
      <c r="AN254" s="21"/>
    </row>
    <row r="255" spans="14:40" s="13" customFormat="1">
      <c r="N255" s="21"/>
      <c r="AA255" s="21"/>
      <c r="AN255" s="21"/>
    </row>
    <row r="256" spans="14:40" s="13" customFormat="1">
      <c r="N256" s="21"/>
      <c r="AA256" s="21"/>
      <c r="AN256" s="21"/>
    </row>
    <row r="257" spans="14:40" s="13" customFormat="1">
      <c r="N257" s="21"/>
      <c r="AA257" s="21"/>
      <c r="AN257" s="21"/>
    </row>
    <row r="258" spans="14:40" s="13" customFormat="1">
      <c r="N258" s="21"/>
      <c r="AA258" s="21"/>
      <c r="AN258" s="21"/>
    </row>
    <row r="259" spans="14:40" s="13" customFormat="1">
      <c r="N259" s="21"/>
      <c r="AA259" s="21"/>
      <c r="AN259" s="21"/>
    </row>
    <row r="260" spans="14:40" s="13" customFormat="1">
      <c r="N260" s="21"/>
      <c r="AA260" s="21"/>
      <c r="AN260" s="21"/>
    </row>
    <row r="261" spans="14:40" s="13" customFormat="1">
      <c r="N261" s="21"/>
      <c r="AA261" s="21"/>
      <c r="AN261" s="21"/>
    </row>
    <row r="262" spans="14:40" s="13" customFormat="1">
      <c r="N262" s="21"/>
      <c r="AA262" s="21"/>
      <c r="AN262" s="21"/>
    </row>
    <row r="263" spans="14:40" s="13" customFormat="1">
      <c r="N263" s="21"/>
      <c r="AA263" s="21"/>
      <c r="AN263" s="21"/>
    </row>
    <row r="264" spans="14:40" s="13" customFormat="1">
      <c r="N264" s="21"/>
      <c r="AA264" s="21"/>
      <c r="AN264" s="21"/>
    </row>
    <row r="265" spans="14:40" s="13" customFormat="1">
      <c r="N265" s="21"/>
      <c r="AA265" s="21"/>
      <c r="AN265" s="21"/>
    </row>
    <row r="266" spans="14:40" s="13" customFormat="1">
      <c r="N266" s="21"/>
      <c r="AA266" s="21"/>
      <c r="AN266" s="21"/>
    </row>
    <row r="267" spans="14:40" s="13" customFormat="1">
      <c r="N267" s="21"/>
      <c r="AA267" s="21"/>
      <c r="AN267" s="21"/>
    </row>
    <row r="268" spans="14:40" s="13" customFormat="1">
      <c r="N268" s="21"/>
      <c r="AA268" s="21"/>
      <c r="AN268" s="21"/>
    </row>
    <row r="269" spans="14:40" s="13" customFormat="1">
      <c r="N269" s="21"/>
      <c r="AA269" s="21"/>
      <c r="AN269" s="21"/>
    </row>
    <row r="270" spans="14:40" s="13" customFormat="1">
      <c r="N270" s="21"/>
      <c r="AA270" s="21"/>
      <c r="AN270" s="21"/>
    </row>
    <row r="271" spans="14:40" s="13" customFormat="1">
      <c r="N271" s="21"/>
      <c r="AA271" s="21"/>
      <c r="AN271" s="21"/>
    </row>
    <row r="272" spans="14:40" s="13" customFormat="1">
      <c r="N272" s="21"/>
      <c r="AA272" s="21"/>
      <c r="AN272" s="21"/>
    </row>
    <row r="273" spans="14:40" s="13" customFormat="1">
      <c r="N273" s="21"/>
      <c r="AA273" s="21"/>
      <c r="AN273" s="21"/>
    </row>
    <row r="274" spans="14:40" s="13" customFormat="1">
      <c r="N274" s="21"/>
      <c r="AA274" s="21"/>
      <c r="AN274" s="21"/>
    </row>
    <row r="275" spans="14:40" s="13" customFormat="1">
      <c r="N275" s="21"/>
      <c r="AA275" s="21"/>
      <c r="AN275" s="21"/>
    </row>
    <row r="276" spans="14:40" s="13" customFormat="1">
      <c r="N276" s="21"/>
      <c r="AA276" s="21"/>
      <c r="AN276" s="21"/>
    </row>
    <row r="277" spans="14:40" s="13" customFormat="1">
      <c r="N277" s="21"/>
      <c r="AA277" s="21"/>
      <c r="AN277" s="21"/>
    </row>
    <row r="278" spans="14:40" s="13" customFormat="1">
      <c r="N278" s="21"/>
      <c r="AA278" s="21"/>
      <c r="AN278" s="21"/>
    </row>
    <row r="279" spans="14:40" s="13" customFormat="1">
      <c r="N279" s="21"/>
      <c r="AA279" s="21"/>
      <c r="AN279" s="21"/>
    </row>
    <row r="280" spans="14:40" s="13" customFormat="1">
      <c r="N280" s="21"/>
      <c r="AA280" s="21"/>
      <c r="AN280" s="21"/>
    </row>
    <row r="281" spans="14:40" s="13" customFormat="1">
      <c r="N281" s="21"/>
      <c r="AA281" s="21"/>
      <c r="AN281" s="21"/>
    </row>
    <row r="282" spans="14:40" s="13" customFormat="1">
      <c r="N282" s="21"/>
      <c r="AA282" s="21"/>
      <c r="AN282" s="21"/>
    </row>
    <row r="283" spans="14:40" s="13" customFormat="1">
      <c r="N283" s="21"/>
      <c r="AA283" s="21"/>
      <c r="AN283" s="21"/>
    </row>
    <row r="284" spans="14:40" s="13" customFormat="1">
      <c r="N284" s="21"/>
      <c r="AA284" s="21"/>
      <c r="AN284" s="21"/>
    </row>
    <row r="285" spans="14:40" s="13" customFormat="1">
      <c r="N285" s="21"/>
      <c r="AA285" s="21"/>
      <c r="AN285" s="21"/>
    </row>
    <row r="286" spans="14:40" s="13" customFormat="1">
      <c r="N286" s="21"/>
      <c r="AA286" s="21"/>
      <c r="AN286" s="21"/>
    </row>
    <row r="287" spans="14:40" s="13" customFormat="1">
      <c r="N287" s="21"/>
      <c r="AA287" s="21"/>
      <c r="AN287" s="21"/>
    </row>
    <row r="288" spans="14:40" s="13" customFormat="1">
      <c r="N288" s="21"/>
      <c r="AA288" s="21"/>
      <c r="AN288" s="21"/>
    </row>
    <row r="289" spans="14:40" s="13" customFormat="1">
      <c r="N289" s="21"/>
      <c r="AA289" s="21"/>
      <c r="AN289" s="21"/>
    </row>
    <row r="290" spans="14:40" s="13" customFormat="1">
      <c r="N290" s="21"/>
      <c r="AA290" s="21"/>
      <c r="AN290" s="21"/>
    </row>
    <row r="291" spans="14:40" s="13" customFormat="1">
      <c r="N291" s="21"/>
      <c r="AA291" s="21"/>
      <c r="AN291" s="21"/>
    </row>
    <row r="292" spans="14:40" s="13" customFormat="1">
      <c r="N292" s="21"/>
      <c r="AA292" s="21"/>
      <c r="AN292" s="21"/>
    </row>
    <row r="293" spans="14:40" s="13" customFormat="1">
      <c r="N293" s="21"/>
      <c r="AA293" s="21"/>
      <c r="AN293" s="21"/>
    </row>
    <row r="294" spans="14:40" s="13" customFormat="1">
      <c r="N294" s="21"/>
      <c r="AA294" s="21"/>
      <c r="AN294" s="21"/>
    </row>
    <row r="295" spans="14:40" s="13" customFormat="1">
      <c r="N295" s="21"/>
      <c r="AA295" s="21"/>
      <c r="AN295" s="21"/>
    </row>
    <row r="296" spans="14:40" s="13" customFormat="1">
      <c r="N296" s="21"/>
      <c r="AA296" s="21"/>
      <c r="AN296" s="21"/>
    </row>
    <row r="297" spans="14:40" s="13" customFormat="1">
      <c r="N297" s="21"/>
      <c r="AA297" s="21"/>
      <c r="AN297" s="21"/>
    </row>
    <row r="298" spans="14:40" s="13" customFormat="1">
      <c r="N298" s="21"/>
      <c r="AA298" s="21"/>
      <c r="AN298" s="21"/>
    </row>
    <row r="299" spans="14:40" s="13" customFormat="1">
      <c r="N299" s="21"/>
      <c r="AA299" s="21"/>
      <c r="AN299" s="21"/>
    </row>
    <row r="300" spans="14:40" s="13" customFormat="1">
      <c r="N300" s="21"/>
      <c r="AA300" s="21"/>
      <c r="AN300" s="21"/>
    </row>
    <row r="301" spans="14:40" s="13" customFormat="1">
      <c r="N301" s="21"/>
      <c r="AA301" s="21"/>
      <c r="AN301" s="21"/>
    </row>
    <row r="302" spans="14:40" s="13" customFormat="1">
      <c r="N302" s="21"/>
      <c r="AA302" s="21"/>
      <c r="AN302" s="21"/>
    </row>
    <row r="303" spans="14:40" s="13" customFormat="1">
      <c r="N303" s="21"/>
      <c r="AA303" s="21"/>
      <c r="AN303" s="21"/>
    </row>
    <row r="304" spans="14:40" s="13" customFormat="1">
      <c r="N304" s="21"/>
      <c r="AA304" s="21"/>
      <c r="AN304" s="21"/>
    </row>
    <row r="305" spans="14:40" s="13" customFormat="1">
      <c r="N305" s="21"/>
      <c r="AA305" s="21"/>
      <c r="AN305" s="21"/>
    </row>
    <row r="306" spans="14:40" s="13" customFormat="1">
      <c r="N306" s="21"/>
      <c r="AA306" s="21"/>
      <c r="AN306" s="21"/>
    </row>
    <row r="307" spans="14:40" s="13" customFormat="1">
      <c r="N307" s="21"/>
      <c r="AA307" s="21"/>
      <c r="AN307" s="21"/>
    </row>
    <row r="308" spans="14:40" s="13" customFormat="1">
      <c r="N308" s="21"/>
      <c r="AA308" s="21"/>
      <c r="AN308" s="21"/>
    </row>
    <row r="309" spans="14:40" s="13" customFormat="1">
      <c r="N309" s="21"/>
      <c r="AA309" s="21"/>
      <c r="AN309" s="21"/>
    </row>
    <row r="310" spans="14:40" s="13" customFormat="1">
      <c r="N310" s="21"/>
      <c r="AA310" s="21"/>
      <c r="AN310" s="21"/>
    </row>
    <row r="311" spans="14:40" s="13" customFormat="1">
      <c r="N311" s="21"/>
      <c r="AA311" s="21"/>
      <c r="AN311" s="21"/>
    </row>
    <row r="312" spans="14:40" s="13" customFormat="1">
      <c r="N312" s="21"/>
      <c r="AA312" s="21"/>
      <c r="AN312" s="21"/>
    </row>
    <row r="313" spans="14:40" s="13" customFormat="1">
      <c r="N313" s="21"/>
      <c r="AA313" s="21"/>
      <c r="AN313" s="21"/>
    </row>
    <row r="314" spans="14:40" s="13" customFormat="1">
      <c r="N314" s="21"/>
      <c r="AA314" s="21"/>
      <c r="AN314" s="21"/>
    </row>
    <row r="315" spans="14:40" s="13" customFormat="1">
      <c r="N315" s="21"/>
      <c r="AA315" s="21"/>
      <c r="AN315" s="21"/>
    </row>
    <row r="316" spans="14:40" s="13" customFormat="1">
      <c r="N316" s="21"/>
      <c r="AA316" s="21"/>
      <c r="AN316" s="21"/>
    </row>
    <row r="317" spans="14:40" s="13" customFormat="1">
      <c r="N317" s="21"/>
      <c r="AA317" s="21"/>
      <c r="AN317" s="21"/>
    </row>
    <row r="318" spans="14:40" s="13" customFormat="1">
      <c r="N318" s="21"/>
      <c r="AA318" s="21"/>
      <c r="AN318" s="21"/>
    </row>
    <row r="319" spans="14:40" s="13" customFormat="1">
      <c r="N319" s="21"/>
      <c r="AA319" s="21"/>
      <c r="AN319" s="21"/>
    </row>
    <row r="320" spans="14:40" s="13" customFormat="1">
      <c r="N320" s="21"/>
      <c r="AA320" s="21"/>
      <c r="AN320" s="21"/>
    </row>
    <row r="321" spans="14:40" s="13" customFormat="1">
      <c r="N321" s="21"/>
      <c r="AA321" s="21"/>
      <c r="AN321" s="21"/>
    </row>
  </sheetData>
  <mergeCells count="4">
    <mergeCell ref="O6:Z6"/>
    <mergeCell ref="AB6:AM6"/>
    <mergeCell ref="B2:F2"/>
    <mergeCell ref="B6:M6"/>
  </mergeCells>
  <phoneticPr fontId="13" type="noConversion"/>
  <hyperlinks>
    <hyperlink ref="A27" r:id="rId1" location="!/property/" xr:uid="{E26422F0-F234-44F3-9AC0-81B4578E198D}"/>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D79EB-9F76-41A5-B47F-FC4C5B14E7AD}">
  <sheetPr>
    <tabColor theme="8" tint="-0.249977111117893"/>
    <pageSetUpPr fitToPage="1"/>
  </sheetPr>
  <dimension ref="B1:AT180"/>
  <sheetViews>
    <sheetView zoomScaleNormal="100" workbookViewId="0">
      <pane xSplit="1" topLeftCell="B1" activePane="topRight" state="frozen"/>
      <selection pane="topRight" activeCell="D37" sqref="D37"/>
    </sheetView>
  </sheetViews>
  <sheetFormatPr defaultColWidth="11.453125" defaultRowHeight="14.5"/>
  <cols>
    <col min="1" max="1" width="2.54296875" style="143" customWidth="1"/>
    <col min="2" max="2" width="4.453125" style="102" customWidth="1"/>
    <col min="3" max="3" width="40.453125" style="143" customWidth="1"/>
    <col min="4" max="15" width="9.453125" style="143" customWidth="1"/>
    <col min="16" max="16" width="9.54296875" style="143" customWidth="1"/>
    <col min="17" max="28" width="9.453125" style="143" customWidth="1"/>
    <col min="29" max="29" width="9.54296875" style="143" customWidth="1"/>
    <col min="30" max="41" width="9.453125" style="143" customWidth="1"/>
    <col min="42" max="42" width="9.54296875" style="143" customWidth="1"/>
    <col min="43" max="46" width="11.453125" style="102" customWidth="1"/>
    <col min="47" max="84" width="11.453125" style="143" customWidth="1"/>
    <col min="85" max="16384" width="11.453125" style="143"/>
  </cols>
  <sheetData>
    <row r="1" spans="2:42" s="102" customFormat="1" ht="15" thickBot="1"/>
    <row r="2" spans="2:42" s="102" customFormat="1" ht="24" customHeight="1">
      <c r="B2" s="103"/>
      <c r="C2" s="104" t="s">
        <v>110</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row>
    <row r="3" spans="2:42" s="102" customFormat="1" ht="15" customHeight="1" thickBot="1">
      <c r="B3" s="106"/>
      <c r="C3" s="144"/>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row>
    <row r="4" spans="2:42" s="102" customFormat="1" ht="35.5" customHeight="1" thickBot="1">
      <c r="B4" s="106"/>
      <c r="C4" s="324" t="s">
        <v>111</v>
      </c>
      <c r="D4" s="325"/>
      <c r="E4" s="325"/>
      <c r="F4" s="325"/>
      <c r="G4" s="325"/>
      <c r="H4" s="325"/>
      <c r="I4" s="325"/>
      <c r="J4" s="325"/>
      <c r="K4" s="325"/>
      <c r="L4" s="325"/>
      <c r="M4" s="325"/>
      <c r="N4" s="325"/>
      <c r="O4" s="326"/>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row>
    <row r="5" spans="2:42" s="102" customFormat="1" ht="15" customHeight="1">
      <c r="B5" s="106"/>
      <c r="C5" s="188" t="s">
        <v>112</v>
      </c>
      <c r="D5" s="189">
        <v>0.05</v>
      </c>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row>
    <row r="6" spans="2:42" s="102" customFormat="1" ht="15" customHeight="1">
      <c r="B6" s="106"/>
      <c r="C6" s="108" t="s">
        <v>113</v>
      </c>
      <c r="D6" s="109">
        <v>0.05</v>
      </c>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row>
    <row r="7" spans="2:42" s="102" customFormat="1">
      <c r="B7" s="106"/>
      <c r="C7" s="321" t="s">
        <v>61</v>
      </c>
      <c r="D7" s="322"/>
      <c r="E7" s="322"/>
      <c r="F7" s="322"/>
      <c r="G7" s="322"/>
      <c r="H7" s="322"/>
      <c r="I7" s="322"/>
      <c r="J7" s="322"/>
      <c r="K7" s="322"/>
      <c r="L7" s="322"/>
      <c r="M7" s="322"/>
      <c r="N7" s="322"/>
      <c r="O7" s="186"/>
      <c r="P7" s="111"/>
      <c r="Q7" s="312" t="s">
        <v>62</v>
      </c>
      <c r="R7" s="313"/>
      <c r="S7" s="313"/>
      <c r="T7" s="313"/>
      <c r="U7" s="313"/>
      <c r="V7" s="313"/>
      <c r="W7" s="313"/>
      <c r="X7" s="313"/>
      <c r="Y7" s="313"/>
      <c r="Z7" s="313"/>
      <c r="AA7" s="313"/>
      <c r="AB7" s="314"/>
      <c r="AC7" s="111"/>
      <c r="AD7" s="315" t="s">
        <v>63</v>
      </c>
      <c r="AE7" s="316"/>
      <c r="AF7" s="316"/>
      <c r="AG7" s="316"/>
      <c r="AH7" s="316"/>
      <c r="AI7" s="316"/>
      <c r="AJ7" s="316"/>
      <c r="AK7" s="316"/>
      <c r="AL7" s="316"/>
      <c r="AM7" s="316"/>
      <c r="AN7" s="316"/>
      <c r="AO7" s="317"/>
      <c r="AP7" s="111"/>
    </row>
    <row r="8" spans="2:42" s="102" customFormat="1">
      <c r="B8" s="106"/>
      <c r="C8" s="112" t="s">
        <v>114</v>
      </c>
      <c r="D8" s="113">
        <v>1</v>
      </c>
      <c r="E8" s="113">
        <v>2</v>
      </c>
      <c r="F8" s="113">
        <v>3</v>
      </c>
      <c r="G8" s="113">
        <v>4</v>
      </c>
      <c r="H8" s="113">
        <v>5</v>
      </c>
      <c r="I8" s="113">
        <v>6</v>
      </c>
      <c r="J8" s="113">
        <v>7</v>
      </c>
      <c r="K8" s="113">
        <v>8</v>
      </c>
      <c r="L8" s="113">
        <v>9</v>
      </c>
      <c r="M8" s="113">
        <v>10</v>
      </c>
      <c r="N8" s="113">
        <v>11</v>
      </c>
      <c r="O8" s="113">
        <v>12</v>
      </c>
      <c r="P8" s="110"/>
      <c r="Q8" s="113">
        <v>1</v>
      </c>
      <c r="R8" s="113">
        <v>2</v>
      </c>
      <c r="S8" s="113">
        <v>3</v>
      </c>
      <c r="T8" s="113">
        <v>4</v>
      </c>
      <c r="U8" s="113">
        <v>5</v>
      </c>
      <c r="V8" s="113">
        <v>6</v>
      </c>
      <c r="W8" s="113">
        <v>7</v>
      </c>
      <c r="X8" s="113">
        <v>8</v>
      </c>
      <c r="Y8" s="113">
        <v>9</v>
      </c>
      <c r="Z8" s="113">
        <v>10</v>
      </c>
      <c r="AA8" s="113">
        <v>11</v>
      </c>
      <c r="AB8" s="113">
        <v>12</v>
      </c>
      <c r="AC8" s="110"/>
      <c r="AD8" s="113">
        <v>1</v>
      </c>
      <c r="AE8" s="113">
        <v>2</v>
      </c>
      <c r="AF8" s="113">
        <v>3</v>
      </c>
      <c r="AG8" s="113">
        <v>4</v>
      </c>
      <c r="AH8" s="113">
        <v>5</v>
      </c>
      <c r="AI8" s="113">
        <v>6</v>
      </c>
      <c r="AJ8" s="113">
        <v>7</v>
      </c>
      <c r="AK8" s="113">
        <v>8</v>
      </c>
      <c r="AL8" s="113">
        <v>9</v>
      </c>
      <c r="AM8" s="113">
        <v>10</v>
      </c>
      <c r="AN8" s="113">
        <v>11</v>
      </c>
      <c r="AO8" s="113">
        <v>12</v>
      </c>
      <c r="AP8" s="110"/>
    </row>
    <row r="9" spans="2:42" s="102" customFormat="1">
      <c r="B9" s="106"/>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row>
    <row r="10" spans="2:42" s="102" customFormat="1">
      <c r="B10" s="106"/>
      <c r="C10" s="114" t="s">
        <v>115</v>
      </c>
      <c r="D10" s="115"/>
      <c r="E10" s="115"/>
      <c r="F10" s="115"/>
      <c r="G10" s="115"/>
      <c r="H10" s="115"/>
      <c r="I10" s="115"/>
      <c r="J10" s="115"/>
      <c r="K10" s="115"/>
      <c r="L10" s="115"/>
      <c r="M10" s="115"/>
      <c r="N10" s="115"/>
      <c r="O10" s="115"/>
      <c r="P10" s="116" t="s">
        <v>116</v>
      </c>
      <c r="Q10" s="115"/>
      <c r="R10" s="115"/>
      <c r="S10" s="115"/>
      <c r="T10" s="115"/>
      <c r="U10" s="115"/>
      <c r="V10" s="115"/>
      <c r="W10" s="115"/>
      <c r="X10" s="115"/>
      <c r="Y10" s="115"/>
      <c r="Z10" s="115"/>
      <c r="AA10" s="115"/>
      <c r="AB10" s="115"/>
      <c r="AC10" s="116" t="s">
        <v>116</v>
      </c>
      <c r="AD10" s="115"/>
      <c r="AE10" s="115"/>
      <c r="AF10" s="115"/>
      <c r="AG10" s="115"/>
      <c r="AH10" s="115"/>
      <c r="AI10" s="115"/>
      <c r="AJ10" s="115"/>
      <c r="AK10" s="115"/>
      <c r="AL10" s="115"/>
      <c r="AM10" s="115"/>
      <c r="AN10" s="115"/>
      <c r="AO10" s="115"/>
      <c r="AP10" s="116" t="s">
        <v>116</v>
      </c>
    </row>
    <row r="11" spans="2:42" s="102" customFormat="1">
      <c r="B11" s="106"/>
      <c r="C11" s="117" t="s">
        <v>117</v>
      </c>
      <c r="D11" s="118">
        <f>Cashflow!B9</f>
        <v>24</v>
      </c>
      <c r="E11" s="118">
        <f>Cashflow!C9</f>
        <v>36</v>
      </c>
      <c r="F11" s="118">
        <f>Cashflow!D9</f>
        <v>48</v>
      </c>
      <c r="G11" s="118">
        <f>Cashflow!E9</f>
        <v>36</v>
      </c>
      <c r="H11" s="118">
        <f>Cashflow!F9</f>
        <v>48</v>
      </c>
      <c r="I11" s="118">
        <f>Cashflow!G9</f>
        <v>54</v>
      </c>
      <c r="J11" s="118">
        <f>Cashflow!H9</f>
        <v>74</v>
      </c>
      <c r="K11" s="118">
        <f>Cashflow!I9</f>
        <v>68</v>
      </c>
      <c r="L11" s="118">
        <f>Cashflow!J9</f>
        <v>104</v>
      </c>
      <c r="M11" s="118">
        <f>Cashflow!K9</f>
        <v>138</v>
      </c>
      <c r="N11" s="118">
        <f>Cashflow!L9</f>
        <v>94</v>
      </c>
      <c r="O11" s="118">
        <f>Cashflow!M9</f>
        <v>114</v>
      </c>
      <c r="P11" s="119">
        <f>SUM(D11:O11)</f>
        <v>838</v>
      </c>
      <c r="Q11" s="118">
        <f>Cashflow!O9</f>
        <v>25.200000000000003</v>
      </c>
      <c r="R11" s="118">
        <f>Cashflow!P9</f>
        <v>134.4</v>
      </c>
      <c r="S11" s="118">
        <f>Cashflow!Q9</f>
        <v>98.7</v>
      </c>
      <c r="T11" s="118">
        <f>Cashflow!R9</f>
        <v>98.7</v>
      </c>
      <c r="U11" s="118">
        <f>Cashflow!S9</f>
        <v>77.7</v>
      </c>
      <c r="V11" s="118">
        <f>Cashflow!T9</f>
        <v>77.7</v>
      </c>
      <c r="W11" s="118">
        <f>Cashflow!U9</f>
        <v>67.2</v>
      </c>
      <c r="X11" s="118">
        <f>Cashflow!V9</f>
        <v>0</v>
      </c>
      <c r="Y11" s="118">
        <f>Cashflow!W9</f>
        <v>0</v>
      </c>
      <c r="Z11" s="118">
        <f>Cashflow!X9</f>
        <v>0</v>
      </c>
      <c r="AA11" s="118">
        <f>Cashflow!Y9</f>
        <v>0</v>
      </c>
      <c r="AB11" s="118">
        <f>Cashflow!Z9</f>
        <v>0</v>
      </c>
      <c r="AC11" s="119">
        <f>SUM(P11:AB11)</f>
        <v>1417.6000000000001</v>
      </c>
      <c r="AD11" s="118">
        <f>Cashflow!AB9</f>
        <v>0</v>
      </c>
      <c r="AE11" s="118">
        <f>Cashflow!AC9</f>
        <v>0</v>
      </c>
      <c r="AF11" s="118">
        <f>Cashflow!AD9</f>
        <v>0</v>
      </c>
      <c r="AG11" s="118">
        <f>Cashflow!AE9</f>
        <v>0</v>
      </c>
      <c r="AH11" s="118">
        <f>Cashflow!AF9</f>
        <v>0</v>
      </c>
      <c r="AI11" s="118">
        <f>Cashflow!AG9</f>
        <v>0</v>
      </c>
      <c r="AJ11" s="118">
        <f>Cashflow!AH9</f>
        <v>0</v>
      </c>
      <c r="AK11" s="118">
        <f>Cashflow!AI9</f>
        <v>0</v>
      </c>
      <c r="AL11" s="118">
        <f>Cashflow!AJ9</f>
        <v>0</v>
      </c>
      <c r="AM11" s="118">
        <f>Cashflow!AK9</f>
        <v>0</v>
      </c>
      <c r="AN11" s="118">
        <f>Cashflow!AL9</f>
        <v>0</v>
      </c>
      <c r="AO11" s="118">
        <f>Cashflow!AM9</f>
        <v>0</v>
      </c>
      <c r="AP11" s="119">
        <f>SUM(AD11:AO11)</f>
        <v>0</v>
      </c>
    </row>
    <row r="12" spans="2:42" s="102" customFormat="1">
      <c r="B12" s="106"/>
      <c r="C12" s="120" t="s">
        <v>118</v>
      </c>
      <c r="D12" s="121">
        <f>(D11*(100%-D5))</f>
        <v>22.799999999999997</v>
      </c>
      <c r="E12" s="121">
        <f>(E11*(100%-D5))</f>
        <v>34.199999999999996</v>
      </c>
      <c r="F12" s="121">
        <f>(F11*(100%-D5))</f>
        <v>45.599999999999994</v>
      </c>
      <c r="G12" s="121">
        <f>(G11*(100%-D5))</f>
        <v>34.199999999999996</v>
      </c>
      <c r="H12" s="121">
        <f>(H11*(100%-D5))</f>
        <v>45.599999999999994</v>
      </c>
      <c r="I12" s="121">
        <f>(I11*(100%-D5))</f>
        <v>51.3</v>
      </c>
      <c r="J12" s="121">
        <f>(J11*(100%-D5))</f>
        <v>70.3</v>
      </c>
      <c r="K12" s="121">
        <f>(K11*(100%-D5))</f>
        <v>64.599999999999994</v>
      </c>
      <c r="L12" s="121">
        <f>(L11*(100%-D5))</f>
        <v>98.8</v>
      </c>
      <c r="M12" s="121">
        <f>(M11*(100%-D5))</f>
        <v>131.1</v>
      </c>
      <c r="N12" s="121">
        <f>(N11*(100%-D5))</f>
        <v>89.3</v>
      </c>
      <c r="O12" s="121">
        <f>(O11*(100%-D5))</f>
        <v>108.3</v>
      </c>
      <c r="P12" s="121">
        <f>SUM(D12:O12)</f>
        <v>796.09999999999991</v>
      </c>
      <c r="Q12" s="121">
        <f>(Q11*(100%-D5))</f>
        <v>23.94</v>
      </c>
      <c r="R12" s="121">
        <f>(R11*(100%-D5))</f>
        <v>127.67999999999999</v>
      </c>
      <c r="S12" s="121">
        <f>(S11*(100%-D5))</f>
        <v>93.765000000000001</v>
      </c>
      <c r="T12" s="121">
        <f>(T11*(100%-D5))</f>
        <v>93.765000000000001</v>
      </c>
      <c r="U12" s="121">
        <f>(U11*(100%-D5))</f>
        <v>73.814999999999998</v>
      </c>
      <c r="V12" s="121">
        <f>(V11*(100%-D5))</f>
        <v>73.814999999999998</v>
      </c>
      <c r="W12" s="121">
        <f>(W11*(100%-D5))</f>
        <v>63.839999999999996</v>
      </c>
      <c r="X12" s="121">
        <f>(X11*(100%-D5))</f>
        <v>0</v>
      </c>
      <c r="Y12" s="121">
        <f>(Y11*(100%-D5))</f>
        <v>0</v>
      </c>
      <c r="Z12" s="121">
        <f>(Z11*(100%-D5))</f>
        <v>0</v>
      </c>
      <c r="AA12" s="121">
        <f>(AA11*(100%-D5))</f>
        <v>0</v>
      </c>
      <c r="AB12" s="121">
        <f>(AB11*(100%-D5))</f>
        <v>0</v>
      </c>
      <c r="AC12" s="121">
        <f>SUM(Q12:AB12)</f>
        <v>550.62</v>
      </c>
      <c r="AD12" s="121">
        <f>(AD11*(100%-D5))</f>
        <v>0</v>
      </c>
      <c r="AE12" s="121">
        <f>(AE11*(100%-D5))</f>
        <v>0</v>
      </c>
      <c r="AF12" s="121">
        <f>(AF11*(100%-D5))</f>
        <v>0</v>
      </c>
      <c r="AG12" s="121">
        <f>(AG11*(100%-D5))</f>
        <v>0</v>
      </c>
      <c r="AH12" s="121">
        <f>(AH11*(100%-D5))</f>
        <v>0</v>
      </c>
      <c r="AI12" s="121">
        <f>(AI11*(100%-D5))</f>
        <v>0</v>
      </c>
      <c r="AJ12" s="121">
        <f>(AJ11*(100%-D5))</f>
        <v>0</v>
      </c>
      <c r="AK12" s="121">
        <f>(AK11*(100%-D5))</f>
        <v>0</v>
      </c>
      <c r="AL12" s="121">
        <f>(AL11*(100%-D5))</f>
        <v>0</v>
      </c>
      <c r="AM12" s="121">
        <f>(AM11*(100%-D5))</f>
        <v>0</v>
      </c>
      <c r="AN12" s="121">
        <f>(AN11*(100%-D5))</f>
        <v>0</v>
      </c>
      <c r="AO12" s="121">
        <f>(AO11*(100%-D5))</f>
        <v>0</v>
      </c>
      <c r="AP12" s="121">
        <f>SUM(AD12:AO12)</f>
        <v>0</v>
      </c>
    </row>
    <row r="13" spans="2:42" s="102" customFormat="1">
      <c r="B13" s="106"/>
      <c r="C13" s="122"/>
      <c r="D13" s="123"/>
      <c r="E13" s="123"/>
      <c r="F13" s="123"/>
      <c r="G13" s="123"/>
      <c r="H13" s="123"/>
      <c r="I13" s="123"/>
      <c r="J13" s="123"/>
      <c r="K13" s="123"/>
      <c r="L13" s="123"/>
      <c r="M13" s="123"/>
      <c r="N13" s="123"/>
      <c r="O13" s="123"/>
      <c r="P13" s="124" t="s">
        <v>119</v>
      </c>
      <c r="Q13" s="123"/>
      <c r="R13" s="123"/>
      <c r="S13" s="123"/>
      <c r="T13" s="123"/>
      <c r="U13" s="123"/>
      <c r="V13" s="123"/>
      <c r="W13" s="123"/>
      <c r="X13" s="123"/>
      <c r="Y13" s="123"/>
      <c r="Z13" s="123"/>
      <c r="AA13" s="123"/>
      <c r="AB13" s="123"/>
      <c r="AC13" s="124" t="s">
        <v>119</v>
      </c>
      <c r="AD13" s="123"/>
      <c r="AE13" s="123"/>
      <c r="AF13" s="123"/>
      <c r="AG13" s="123"/>
      <c r="AH13" s="123"/>
      <c r="AI13" s="123"/>
      <c r="AJ13" s="123"/>
      <c r="AK13" s="123"/>
      <c r="AL13" s="123"/>
      <c r="AM13" s="123"/>
      <c r="AN13" s="123"/>
      <c r="AO13" s="123"/>
      <c r="AP13" s="124" t="s">
        <v>119</v>
      </c>
    </row>
    <row r="14" spans="2:42" s="102" customFormat="1">
      <c r="B14" s="106"/>
      <c r="C14" s="114" t="s">
        <v>120</v>
      </c>
      <c r="D14" s="125"/>
      <c r="E14" s="125"/>
      <c r="F14" s="125"/>
      <c r="G14" s="125"/>
      <c r="H14" s="125"/>
      <c r="I14" s="125"/>
      <c r="J14" s="125"/>
      <c r="K14" s="125"/>
      <c r="L14" s="125"/>
      <c r="M14" s="125"/>
      <c r="N14" s="125"/>
      <c r="O14" s="125"/>
      <c r="P14" s="126" t="s">
        <v>119</v>
      </c>
      <c r="Q14" s="125"/>
      <c r="R14" s="125"/>
      <c r="S14" s="125"/>
      <c r="T14" s="125"/>
      <c r="U14" s="125"/>
      <c r="V14" s="125"/>
      <c r="W14" s="125"/>
      <c r="X14" s="125"/>
      <c r="Y14" s="125"/>
      <c r="Z14" s="125"/>
      <c r="AA14" s="125"/>
      <c r="AB14" s="125"/>
      <c r="AC14" s="126" t="s">
        <v>119</v>
      </c>
      <c r="AD14" s="125"/>
      <c r="AE14" s="125"/>
      <c r="AF14" s="125"/>
      <c r="AG14" s="125"/>
      <c r="AH14" s="125"/>
      <c r="AI14" s="125"/>
      <c r="AJ14" s="125"/>
      <c r="AK14" s="125"/>
      <c r="AL14" s="125"/>
      <c r="AM14" s="125"/>
      <c r="AN14" s="125"/>
      <c r="AO14" s="125"/>
      <c r="AP14" s="126" t="s">
        <v>119</v>
      </c>
    </row>
    <row r="15" spans="2:42" s="102" customFormat="1">
      <c r="B15" s="106"/>
      <c r="C15" s="117" t="s">
        <v>121</v>
      </c>
      <c r="D15" s="127">
        <f>Cashflow!B51</f>
        <v>0</v>
      </c>
      <c r="E15" s="127">
        <f>Cashflow!C51</f>
        <v>0</v>
      </c>
      <c r="F15" s="127">
        <f>Cashflow!D51</f>
        <v>0</v>
      </c>
      <c r="G15" s="127">
        <f>Cashflow!E51</f>
        <v>0</v>
      </c>
      <c r="H15" s="127">
        <f>Cashflow!F51</f>
        <v>0</v>
      </c>
      <c r="I15" s="127">
        <f>Cashflow!G51</f>
        <v>0</v>
      </c>
      <c r="J15" s="127">
        <f>Cashflow!H51</f>
        <v>0</v>
      </c>
      <c r="K15" s="127">
        <f>Cashflow!I51</f>
        <v>0</v>
      </c>
      <c r="L15" s="127">
        <f>Cashflow!J51</f>
        <v>0</v>
      </c>
      <c r="M15" s="127">
        <f>Cashflow!K51</f>
        <v>0</v>
      </c>
      <c r="N15" s="127">
        <f>Cashflow!L51</f>
        <v>0</v>
      </c>
      <c r="O15" s="127">
        <f>Cashflow!M51</f>
        <v>0</v>
      </c>
      <c r="P15" s="119">
        <f>SUM(D15:O15)</f>
        <v>0</v>
      </c>
      <c r="Q15" s="127">
        <f>Cashflow!O51</f>
        <v>1.0080000000000002</v>
      </c>
      <c r="R15" s="127">
        <f>Cashflow!P51</f>
        <v>5.3760000000000003</v>
      </c>
      <c r="S15" s="127">
        <f>Cashflow!Q51</f>
        <v>3.9480000000000004</v>
      </c>
      <c r="T15" s="127">
        <f>Cashflow!R51</f>
        <v>3.9480000000000004</v>
      </c>
      <c r="U15" s="127">
        <f>Cashflow!S51</f>
        <v>3.1080000000000001</v>
      </c>
      <c r="V15" s="127">
        <f>Cashflow!T51</f>
        <v>3.1080000000000001</v>
      </c>
      <c r="W15" s="127">
        <f>Cashflow!U51</f>
        <v>2.6880000000000002</v>
      </c>
      <c r="X15" s="127">
        <f>Cashflow!V51</f>
        <v>0</v>
      </c>
      <c r="Y15" s="127">
        <f>Cashflow!W51</f>
        <v>0</v>
      </c>
      <c r="Z15" s="127">
        <f>Cashflow!X51</f>
        <v>0</v>
      </c>
      <c r="AA15" s="127">
        <f>Cashflow!Y51</f>
        <v>0</v>
      </c>
      <c r="AB15" s="127">
        <f>Cashflow!Z51</f>
        <v>0</v>
      </c>
      <c r="AC15" s="119">
        <f>SUM(P15:AB15)</f>
        <v>23.184000000000001</v>
      </c>
      <c r="AD15" s="127">
        <f>Cashflow!AB51</f>
        <v>0</v>
      </c>
      <c r="AE15" s="127">
        <f>Cashflow!AC51</f>
        <v>0</v>
      </c>
      <c r="AF15" s="127">
        <f>Cashflow!AD51</f>
        <v>0</v>
      </c>
      <c r="AG15" s="127">
        <f>Cashflow!AE51</f>
        <v>0</v>
      </c>
      <c r="AH15" s="127">
        <f>Cashflow!AF51</f>
        <v>0</v>
      </c>
      <c r="AI15" s="127">
        <f>Cashflow!AG51</f>
        <v>0</v>
      </c>
      <c r="AJ15" s="127">
        <f>Cashflow!AH51</f>
        <v>0</v>
      </c>
      <c r="AK15" s="127">
        <f>Cashflow!AI51</f>
        <v>0</v>
      </c>
      <c r="AL15" s="127">
        <f>Cashflow!AJ51</f>
        <v>0</v>
      </c>
      <c r="AM15" s="127">
        <f>Cashflow!AK51</f>
        <v>0</v>
      </c>
      <c r="AN15" s="127">
        <f>Cashflow!AL51</f>
        <v>0</v>
      </c>
      <c r="AO15" s="127">
        <f>Cashflow!AM51</f>
        <v>0</v>
      </c>
      <c r="AP15" s="119">
        <f>SUM(AD15:AO15)</f>
        <v>0</v>
      </c>
    </row>
    <row r="16" spans="2:42" s="102" customFormat="1" ht="23">
      <c r="B16" s="106"/>
      <c r="C16" s="187" t="s">
        <v>122</v>
      </c>
      <c r="D16" s="121">
        <f>(D15*(100%+D6)-Cashflow!B44)</f>
        <v>0</v>
      </c>
      <c r="E16" s="121">
        <f>(E15*(100%+D6)-Cashflow!C44)</f>
        <v>0</v>
      </c>
      <c r="F16" s="121">
        <f>(F15*(100%+D6)-Cashflow!D44)</f>
        <v>0</v>
      </c>
      <c r="G16" s="121">
        <f>(G15*(100%+D6)-Cashflow!E44)</f>
        <v>0</v>
      </c>
      <c r="H16" s="121">
        <f>(H15*(100%+D6)-Cashflow!F44)</f>
        <v>0</v>
      </c>
      <c r="I16" s="121">
        <f>(I15*(100%+D6)-Cashflow!G44)</f>
        <v>0</v>
      </c>
      <c r="J16" s="121">
        <f>(J15*(100%+D6)-Cashflow!H44)</f>
        <v>0</v>
      </c>
      <c r="K16" s="121">
        <f>(K15*(100%+D6)-Cashflow!I44)</f>
        <v>0</v>
      </c>
      <c r="L16" s="121">
        <f>(L15*(100%+D6)-Cashflow!J44)</f>
        <v>0</v>
      </c>
      <c r="M16" s="121">
        <f>(M15*(100%+D6)-Cashflow!K44)</f>
        <v>0</v>
      </c>
      <c r="N16" s="121">
        <f>(N15*(100%+ND6)-Cashflow!L44)</f>
        <v>0</v>
      </c>
      <c r="O16" s="121">
        <f>(O15*(100%+D6)-Cashflow!M44)</f>
        <v>0</v>
      </c>
      <c r="P16" s="121">
        <f>SUM(D16:O16)</f>
        <v>0</v>
      </c>
      <c r="Q16" s="121">
        <f>(Q15*(100%+D6)-Cashflow!O44)</f>
        <v>5.04E-2</v>
      </c>
      <c r="R16" s="121">
        <f>(R15*(100%+D6)-Cashflow!P44)</f>
        <v>0.26880000000000059</v>
      </c>
      <c r="S16" s="121">
        <f>(S15*(100%+D6)-Cashflow!Q44)</f>
        <v>0.19740000000000002</v>
      </c>
      <c r="T16" s="121">
        <f>(T15*(100%+D6)-Cashflow!R44)</f>
        <v>0.19740000000000002</v>
      </c>
      <c r="U16" s="121">
        <f>(U15*(100%+D6)-Cashflow!S44)</f>
        <v>0.1554000000000002</v>
      </c>
      <c r="V16" s="121">
        <f>(V15*(100%+D6)-Cashflow!T44)</f>
        <v>0.1554000000000002</v>
      </c>
      <c r="W16" s="121">
        <f>(W15*(100%+D6)-Cashflow!U44)</f>
        <v>0.1344000000000003</v>
      </c>
      <c r="X16" s="121">
        <f>(X15*(100%+D6)-Cashflow!V44)</f>
        <v>0</v>
      </c>
      <c r="Y16" s="121">
        <f>(Y15*(100%+D6)-Cashflow!W44)</f>
        <v>0</v>
      </c>
      <c r="Z16" s="121">
        <f>(Z15*(100%+D6)-Cashflow!X44)</f>
        <v>0</v>
      </c>
      <c r="AA16" s="121">
        <f>(AA15*(100%+D6)-Cashflow!Y44)</f>
        <v>0</v>
      </c>
      <c r="AB16" s="121">
        <f>(AB15*(100%+D6)-Cashflow!Z44)</f>
        <v>0</v>
      </c>
      <c r="AC16" s="121">
        <f>SUM(Q16:AB16)</f>
        <v>1.1592000000000013</v>
      </c>
      <c r="AD16" s="121">
        <f>(AD15*(100%+D6)-Cashflow!AB44)</f>
        <v>0</v>
      </c>
      <c r="AE16" s="121">
        <f>(AE15*(100%+D6)-Cashflow!AC44)</f>
        <v>0</v>
      </c>
      <c r="AF16" s="121">
        <f>(AF15*(100%+D6)-Cashflow!AD44)</f>
        <v>0</v>
      </c>
      <c r="AG16" s="121">
        <f>(AG15*(100%+D6)-Cashflow!AE44)</f>
        <v>0</v>
      </c>
      <c r="AH16" s="121">
        <f>(AH15*(100%+D6)-Cashflow!AF44)</f>
        <v>0</v>
      </c>
      <c r="AI16" s="121">
        <f>(AI15*(100%+D6)-Cashflow!AG44)</f>
        <v>0</v>
      </c>
      <c r="AJ16" s="121">
        <f>(AJ15*(100%+D6)-Cashflow!AH44)</f>
        <v>0</v>
      </c>
      <c r="AK16" s="121">
        <f>(AK15*(100%+D6)-Cashflow!AI44)</f>
        <v>0</v>
      </c>
      <c r="AL16" s="121">
        <f>(AL15*(100%+D6)-Cashflow!AJ44)</f>
        <v>0</v>
      </c>
      <c r="AM16" s="121">
        <f>(AM15*(100%+D6)-Cashflow!AK44)</f>
        <v>0</v>
      </c>
      <c r="AN16" s="121">
        <f>(AN15*(100%+D6)-Cashflow!AL44)</f>
        <v>0</v>
      </c>
      <c r="AO16" s="121">
        <f>(AO15*(100%+D6)-Cashflow!AM44)</f>
        <v>0</v>
      </c>
      <c r="AP16" s="121">
        <f>SUM(AD16:AO16)</f>
        <v>0</v>
      </c>
    </row>
    <row r="17" spans="2:42" s="102" customFormat="1">
      <c r="B17" s="106"/>
      <c r="C17" s="187" t="s">
        <v>123</v>
      </c>
      <c r="D17" s="121">
        <f>(D15*(100%+D6))</f>
        <v>0</v>
      </c>
      <c r="E17" s="121">
        <f>(E15*(100%+D6))</f>
        <v>0</v>
      </c>
      <c r="F17" s="121">
        <f>(F15*(100%+D6))</f>
        <v>0</v>
      </c>
      <c r="G17" s="121">
        <f>(G15*(100%+D6))</f>
        <v>0</v>
      </c>
      <c r="H17" s="121">
        <f>(H15*(100%+D6))</f>
        <v>0</v>
      </c>
      <c r="I17" s="121">
        <f>(I15*(100%+D6))</f>
        <v>0</v>
      </c>
      <c r="J17" s="121">
        <f>(J15*(100%+D6))</f>
        <v>0</v>
      </c>
      <c r="K17" s="121">
        <f>(K15*(100%+D6))</f>
        <v>0</v>
      </c>
      <c r="L17" s="121">
        <f>(L15*(100%+D6))</f>
        <v>0</v>
      </c>
      <c r="M17" s="121">
        <f>(M15*(100%+D6))</f>
        <v>0</v>
      </c>
      <c r="N17" s="121">
        <f>(N15*(100%+D6))</f>
        <v>0</v>
      </c>
      <c r="O17" s="121">
        <f>(O15*(100%+D6))</f>
        <v>0</v>
      </c>
      <c r="P17" s="121">
        <f>SUM(D17:O17)</f>
        <v>0</v>
      </c>
      <c r="Q17" s="121">
        <f>(Q15*(100%+D6))</f>
        <v>1.0584000000000002</v>
      </c>
      <c r="R17" s="121">
        <f>(R15*(100%+D6))</f>
        <v>5.6448000000000009</v>
      </c>
      <c r="S17" s="121">
        <f>(S15*(100%+D6))</f>
        <v>4.1454000000000004</v>
      </c>
      <c r="T17" s="121">
        <f>(T15*(100%+D6))</f>
        <v>4.1454000000000004</v>
      </c>
      <c r="U17" s="121">
        <f>(U15*(100%+D6))</f>
        <v>3.2634000000000003</v>
      </c>
      <c r="V17" s="121">
        <f>(V15*(100%+D6))</f>
        <v>3.2634000000000003</v>
      </c>
      <c r="W17" s="121">
        <f>(W15*(100%+D6))</f>
        <v>2.8224000000000005</v>
      </c>
      <c r="X17" s="121">
        <f>(X15*(100%+D6))</f>
        <v>0</v>
      </c>
      <c r="Y17" s="121">
        <f>(Y15*(100%+D6))</f>
        <v>0</v>
      </c>
      <c r="Z17" s="121">
        <f>(Z15*(100%+D6))</f>
        <v>0</v>
      </c>
      <c r="AA17" s="121">
        <f>(AA15*(100%+D6))</f>
        <v>0</v>
      </c>
      <c r="AB17" s="121">
        <f>(AB15*(100%+D6))</f>
        <v>0</v>
      </c>
      <c r="AC17" s="121">
        <f>SUM(Q17:AB17)</f>
        <v>24.343200000000003</v>
      </c>
      <c r="AD17" s="121">
        <f>(AD15*(100%+D6))</f>
        <v>0</v>
      </c>
      <c r="AE17" s="121">
        <f>(AE15*(100%+D6))</f>
        <v>0</v>
      </c>
      <c r="AF17" s="121">
        <f>(AF15*(100%+D6))</f>
        <v>0</v>
      </c>
      <c r="AG17" s="121">
        <f>(AG15*(100%+D6))</f>
        <v>0</v>
      </c>
      <c r="AH17" s="121">
        <f>(AH15*(100%+D6))</f>
        <v>0</v>
      </c>
      <c r="AI17" s="121">
        <f>(AI15*(100%+D6))</f>
        <v>0</v>
      </c>
      <c r="AJ17" s="121">
        <f>(AJ15*(100%+D6))</f>
        <v>0</v>
      </c>
      <c r="AK17" s="121">
        <f>(AK15*(100%+D6))</f>
        <v>0</v>
      </c>
      <c r="AL17" s="121">
        <f>(AL15*(100%+D6))</f>
        <v>0</v>
      </c>
      <c r="AM17" s="121">
        <f>(AM15*(100%+D6))</f>
        <v>0</v>
      </c>
      <c r="AN17" s="121">
        <f>(AN15*(100%+D6))</f>
        <v>0</v>
      </c>
      <c r="AO17" s="121">
        <f>(AO15*(100%+D6))</f>
        <v>0</v>
      </c>
      <c r="AP17" s="121">
        <f>SUM(AD17:AO17)</f>
        <v>0</v>
      </c>
    </row>
    <row r="18" spans="2:42" s="102" customFormat="1">
      <c r="B18" s="106"/>
      <c r="C18" s="114"/>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row>
    <row r="19" spans="2:42" s="102" customFormat="1" ht="15" thickBot="1">
      <c r="B19" s="106"/>
      <c r="C19" s="129" t="s">
        <v>124</v>
      </c>
      <c r="D19" s="130">
        <f t="shared" ref="D19:J19" si="0">SUM(D12-D17)</f>
        <v>22.799999999999997</v>
      </c>
      <c r="E19" s="130">
        <f t="shared" si="0"/>
        <v>34.199999999999996</v>
      </c>
      <c r="F19" s="130">
        <f t="shared" si="0"/>
        <v>45.599999999999994</v>
      </c>
      <c r="G19" s="130">
        <f t="shared" si="0"/>
        <v>34.199999999999996</v>
      </c>
      <c r="H19" s="130">
        <f t="shared" si="0"/>
        <v>45.599999999999994</v>
      </c>
      <c r="I19" s="130">
        <f t="shared" si="0"/>
        <v>51.3</v>
      </c>
      <c r="J19" s="130">
        <f t="shared" si="0"/>
        <v>70.3</v>
      </c>
      <c r="K19" s="130">
        <f>SUM(K12-K157)</f>
        <v>64.599999999999994</v>
      </c>
      <c r="L19" s="130">
        <f t="shared" ref="L19:AP19" si="1">SUM(L12-L17)</f>
        <v>98.8</v>
      </c>
      <c r="M19" s="130">
        <f t="shared" si="1"/>
        <v>131.1</v>
      </c>
      <c r="N19" s="130">
        <f t="shared" si="1"/>
        <v>89.3</v>
      </c>
      <c r="O19" s="130">
        <f t="shared" si="1"/>
        <v>108.3</v>
      </c>
      <c r="P19" s="130">
        <f t="shared" si="1"/>
        <v>796.09999999999991</v>
      </c>
      <c r="Q19" s="130">
        <f t="shared" si="1"/>
        <v>22.881600000000002</v>
      </c>
      <c r="R19" s="130">
        <f t="shared" si="1"/>
        <v>122.03519999999999</v>
      </c>
      <c r="S19" s="130">
        <f t="shared" si="1"/>
        <v>89.619600000000005</v>
      </c>
      <c r="T19" s="130">
        <f t="shared" si="1"/>
        <v>89.619600000000005</v>
      </c>
      <c r="U19" s="130">
        <f t="shared" si="1"/>
        <v>70.551599999999993</v>
      </c>
      <c r="V19" s="130">
        <f t="shared" si="1"/>
        <v>70.551599999999993</v>
      </c>
      <c r="W19" s="130">
        <f t="shared" si="1"/>
        <v>61.017599999999995</v>
      </c>
      <c r="X19" s="130">
        <f t="shared" si="1"/>
        <v>0</v>
      </c>
      <c r="Y19" s="130">
        <f t="shared" si="1"/>
        <v>0</v>
      </c>
      <c r="Z19" s="130">
        <f t="shared" si="1"/>
        <v>0</v>
      </c>
      <c r="AA19" s="130">
        <f t="shared" si="1"/>
        <v>0</v>
      </c>
      <c r="AB19" s="130">
        <f t="shared" si="1"/>
        <v>0</v>
      </c>
      <c r="AC19" s="130">
        <f t="shared" si="1"/>
        <v>526.27679999999998</v>
      </c>
      <c r="AD19" s="130">
        <f t="shared" si="1"/>
        <v>0</v>
      </c>
      <c r="AE19" s="130">
        <f t="shared" si="1"/>
        <v>0</v>
      </c>
      <c r="AF19" s="130">
        <f t="shared" si="1"/>
        <v>0</v>
      </c>
      <c r="AG19" s="130">
        <f t="shared" si="1"/>
        <v>0</v>
      </c>
      <c r="AH19" s="130">
        <f t="shared" si="1"/>
        <v>0</v>
      </c>
      <c r="AI19" s="130">
        <f t="shared" si="1"/>
        <v>0</v>
      </c>
      <c r="AJ19" s="130">
        <f t="shared" si="1"/>
        <v>0</v>
      </c>
      <c r="AK19" s="130">
        <f t="shared" si="1"/>
        <v>0</v>
      </c>
      <c r="AL19" s="130">
        <f t="shared" si="1"/>
        <v>0</v>
      </c>
      <c r="AM19" s="130">
        <f t="shared" si="1"/>
        <v>0</v>
      </c>
      <c r="AN19" s="130">
        <f t="shared" si="1"/>
        <v>0</v>
      </c>
      <c r="AO19" s="130">
        <f t="shared" si="1"/>
        <v>0</v>
      </c>
      <c r="AP19" s="130">
        <f t="shared" si="1"/>
        <v>0</v>
      </c>
    </row>
    <row r="20" spans="2:42" s="102" customFormat="1" ht="15" thickTop="1">
      <c r="B20" s="106"/>
      <c r="C20" s="114"/>
      <c r="D20" s="131"/>
      <c r="E20" s="131"/>
      <c r="F20" s="131"/>
      <c r="G20" s="131"/>
      <c r="H20" s="131"/>
      <c r="I20" s="131"/>
      <c r="J20" s="131"/>
      <c r="K20" s="131"/>
      <c r="L20" s="131"/>
      <c r="M20" s="131"/>
      <c r="N20" s="131"/>
      <c r="O20" s="131"/>
      <c r="P20" s="132"/>
      <c r="Q20" s="131"/>
      <c r="R20" s="131"/>
      <c r="S20" s="131"/>
      <c r="T20" s="131"/>
      <c r="U20" s="131"/>
      <c r="V20" s="131"/>
      <c r="W20" s="131"/>
      <c r="X20" s="131"/>
      <c r="Y20" s="131"/>
      <c r="Z20" s="131"/>
      <c r="AA20" s="131"/>
      <c r="AB20" s="131"/>
      <c r="AC20" s="132"/>
      <c r="AD20" s="131"/>
      <c r="AE20" s="131"/>
      <c r="AF20" s="131"/>
      <c r="AG20" s="131"/>
      <c r="AH20" s="131"/>
      <c r="AI20" s="131"/>
      <c r="AJ20" s="131"/>
      <c r="AK20" s="131"/>
      <c r="AL20" s="131"/>
      <c r="AM20" s="131"/>
      <c r="AN20" s="131"/>
      <c r="AO20" s="131"/>
      <c r="AP20" s="132"/>
    </row>
    <row r="21" spans="2:42" s="102" customFormat="1">
      <c r="B21" s="106"/>
      <c r="C21" s="129" t="s">
        <v>125</v>
      </c>
      <c r="D21" s="133">
        <f>Cashflow!B55</f>
        <v>0</v>
      </c>
      <c r="E21" s="133">
        <f>D22</f>
        <v>22.799999999999997</v>
      </c>
      <c r="F21" s="133">
        <f t="shared" ref="F21:O21" si="2">E22</f>
        <v>56.999999999999993</v>
      </c>
      <c r="G21" s="133">
        <f t="shared" si="2"/>
        <v>102.6</v>
      </c>
      <c r="H21" s="133">
        <f t="shared" si="2"/>
        <v>136.79999999999998</v>
      </c>
      <c r="I21" s="133">
        <f t="shared" si="2"/>
        <v>182.39999999999998</v>
      </c>
      <c r="J21" s="133">
        <f t="shared" si="2"/>
        <v>233.7</v>
      </c>
      <c r="K21" s="133">
        <f t="shared" si="2"/>
        <v>304</v>
      </c>
      <c r="L21" s="133">
        <f t="shared" si="2"/>
        <v>368.6</v>
      </c>
      <c r="M21" s="133">
        <f t="shared" si="2"/>
        <v>467.40000000000003</v>
      </c>
      <c r="N21" s="133">
        <f t="shared" si="2"/>
        <v>598.5</v>
      </c>
      <c r="O21" s="133">
        <f t="shared" si="2"/>
        <v>687.8</v>
      </c>
      <c r="P21" s="128"/>
      <c r="Q21" s="133">
        <f>O22</f>
        <v>796.09999999999991</v>
      </c>
      <c r="R21" s="133">
        <f>P22</f>
        <v>0</v>
      </c>
      <c r="S21" s="133">
        <f t="shared" ref="S21:AB21" si="3">R22</f>
        <v>122.03519999999999</v>
      </c>
      <c r="T21" s="133">
        <f t="shared" si="3"/>
        <v>211.65479999999999</v>
      </c>
      <c r="U21" s="133">
        <f t="shared" si="3"/>
        <v>301.27440000000001</v>
      </c>
      <c r="V21" s="133">
        <f t="shared" si="3"/>
        <v>371.82600000000002</v>
      </c>
      <c r="W21" s="133">
        <f t="shared" si="3"/>
        <v>442.37760000000003</v>
      </c>
      <c r="X21" s="133">
        <f t="shared" si="3"/>
        <v>503.39520000000005</v>
      </c>
      <c r="Y21" s="133">
        <f t="shared" si="3"/>
        <v>503.39520000000005</v>
      </c>
      <c r="Z21" s="133">
        <f t="shared" si="3"/>
        <v>503.39520000000005</v>
      </c>
      <c r="AA21" s="133">
        <f t="shared" si="3"/>
        <v>503.39520000000005</v>
      </c>
      <c r="AB21" s="133">
        <f t="shared" si="3"/>
        <v>503.39520000000005</v>
      </c>
      <c r="AC21" s="128"/>
      <c r="AD21" s="133">
        <f>AB22</f>
        <v>503.39520000000005</v>
      </c>
      <c r="AE21" s="133">
        <f>AC22</f>
        <v>0</v>
      </c>
      <c r="AF21" s="133">
        <f t="shared" ref="AF21:AO21" si="4">AE22</f>
        <v>0</v>
      </c>
      <c r="AG21" s="133">
        <f t="shared" si="4"/>
        <v>0</v>
      </c>
      <c r="AH21" s="133">
        <f t="shared" si="4"/>
        <v>0</v>
      </c>
      <c r="AI21" s="133">
        <f t="shared" si="4"/>
        <v>0</v>
      </c>
      <c r="AJ21" s="133">
        <f t="shared" si="4"/>
        <v>0</v>
      </c>
      <c r="AK21" s="133">
        <f t="shared" si="4"/>
        <v>0</v>
      </c>
      <c r="AL21" s="133">
        <f t="shared" si="4"/>
        <v>0</v>
      </c>
      <c r="AM21" s="133">
        <f t="shared" si="4"/>
        <v>0</v>
      </c>
      <c r="AN21" s="133">
        <f t="shared" si="4"/>
        <v>0</v>
      </c>
      <c r="AO21" s="133">
        <f t="shared" si="4"/>
        <v>0</v>
      </c>
      <c r="AP21" s="128"/>
    </row>
    <row r="22" spans="2:42" s="102" customFormat="1">
      <c r="B22" s="106"/>
      <c r="C22" s="129" t="s">
        <v>126</v>
      </c>
      <c r="D22" s="134">
        <f>SUM(D19:D21)</f>
        <v>22.799999999999997</v>
      </c>
      <c r="E22" s="134">
        <f>SUM(E19:E21)</f>
        <v>56.999999999999993</v>
      </c>
      <c r="F22" s="134">
        <f>SUM(F19:F21)</f>
        <v>102.6</v>
      </c>
      <c r="G22" s="134">
        <f t="shared" ref="G22:O22" si="5">SUM(G19:G21)</f>
        <v>136.79999999999998</v>
      </c>
      <c r="H22" s="134">
        <f t="shared" si="5"/>
        <v>182.39999999999998</v>
      </c>
      <c r="I22" s="134">
        <f t="shared" si="5"/>
        <v>233.7</v>
      </c>
      <c r="J22" s="134">
        <f t="shared" si="5"/>
        <v>304</v>
      </c>
      <c r="K22" s="134">
        <f t="shared" si="5"/>
        <v>368.6</v>
      </c>
      <c r="L22" s="134">
        <f t="shared" si="5"/>
        <v>467.40000000000003</v>
      </c>
      <c r="M22" s="134">
        <f t="shared" si="5"/>
        <v>598.5</v>
      </c>
      <c r="N22" s="134">
        <f t="shared" si="5"/>
        <v>687.8</v>
      </c>
      <c r="O22" s="134">
        <f t="shared" si="5"/>
        <v>796.09999999999991</v>
      </c>
      <c r="P22" s="132"/>
      <c r="Q22" s="134">
        <f>SUM(Q19:Q21)</f>
        <v>818.98159999999996</v>
      </c>
      <c r="R22" s="134">
        <f>SUM(R19:R21)</f>
        <v>122.03519999999999</v>
      </c>
      <c r="S22" s="134">
        <f>SUM(S19:S21)</f>
        <v>211.65479999999999</v>
      </c>
      <c r="T22" s="134">
        <f t="shared" ref="T22:AB22" si="6">SUM(T19:T21)</f>
        <v>301.27440000000001</v>
      </c>
      <c r="U22" s="134">
        <f t="shared" si="6"/>
        <v>371.82600000000002</v>
      </c>
      <c r="V22" s="134">
        <f t="shared" si="6"/>
        <v>442.37760000000003</v>
      </c>
      <c r="W22" s="134">
        <f t="shared" si="6"/>
        <v>503.39520000000005</v>
      </c>
      <c r="X22" s="134">
        <f t="shared" si="6"/>
        <v>503.39520000000005</v>
      </c>
      <c r="Y22" s="134">
        <f t="shared" si="6"/>
        <v>503.39520000000005</v>
      </c>
      <c r="Z22" s="134">
        <f t="shared" si="6"/>
        <v>503.39520000000005</v>
      </c>
      <c r="AA22" s="134">
        <f t="shared" si="6"/>
        <v>503.39520000000005</v>
      </c>
      <c r="AB22" s="134">
        <f t="shared" si="6"/>
        <v>503.39520000000005</v>
      </c>
      <c r="AC22" s="132"/>
      <c r="AD22" s="134">
        <f>SUM(AD19:AD21)</f>
        <v>503.39520000000005</v>
      </c>
      <c r="AE22" s="134">
        <f>SUM(AE19:AE21)</f>
        <v>0</v>
      </c>
      <c r="AF22" s="134">
        <f>SUM(AF19:AF21)</f>
        <v>0</v>
      </c>
      <c r="AG22" s="134">
        <f t="shared" ref="AG22:AO22" si="7">SUM(AG19:AG21)</f>
        <v>0</v>
      </c>
      <c r="AH22" s="134">
        <f t="shared" si="7"/>
        <v>0</v>
      </c>
      <c r="AI22" s="134">
        <f t="shared" si="7"/>
        <v>0</v>
      </c>
      <c r="AJ22" s="134">
        <f t="shared" si="7"/>
        <v>0</v>
      </c>
      <c r="AK22" s="134">
        <f t="shared" si="7"/>
        <v>0</v>
      </c>
      <c r="AL22" s="134">
        <f t="shared" si="7"/>
        <v>0</v>
      </c>
      <c r="AM22" s="134">
        <f t="shared" si="7"/>
        <v>0</v>
      </c>
      <c r="AN22" s="134">
        <f t="shared" si="7"/>
        <v>0</v>
      </c>
      <c r="AO22" s="134">
        <f t="shared" si="7"/>
        <v>0</v>
      </c>
      <c r="AP22" s="132"/>
    </row>
    <row r="23" spans="2:42" s="102" customFormat="1">
      <c r="B23" s="106"/>
      <c r="C23" s="135"/>
      <c r="D23" s="136"/>
      <c r="E23" s="136"/>
      <c r="F23" s="136"/>
      <c r="G23" s="136"/>
      <c r="H23" s="136"/>
      <c r="I23" s="136"/>
      <c r="J23" s="136"/>
      <c r="K23" s="136"/>
      <c r="L23" s="136"/>
      <c r="M23" s="136"/>
      <c r="N23" s="136"/>
      <c r="O23" s="136"/>
      <c r="P23" s="137"/>
      <c r="Q23" s="136"/>
      <c r="R23" s="136"/>
      <c r="S23" s="136"/>
      <c r="T23" s="136"/>
      <c r="U23" s="136"/>
      <c r="V23" s="136"/>
      <c r="W23" s="136"/>
      <c r="X23" s="136"/>
      <c r="Y23" s="136"/>
      <c r="Z23" s="136"/>
      <c r="AA23" s="136"/>
      <c r="AB23" s="136"/>
      <c r="AC23" s="137"/>
      <c r="AD23" s="136"/>
      <c r="AE23" s="136"/>
      <c r="AF23" s="136"/>
      <c r="AG23" s="136"/>
      <c r="AH23" s="136"/>
      <c r="AI23" s="136"/>
      <c r="AJ23" s="136"/>
      <c r="AK23" s="136"/>
      <c r="AL23" s="136"/>
      <c r="AM23" s="136"/>
      <c r="AN23" s="136"/>
      <c r="AO23" s="136"/>
      <c r="AP23" s="137"/>
    </row>
    <row r="24" spans="2:42" s="102" customFormat="1">
      <c r="B24" s="106"/>
      <c r="C24" s="183" t="s">
        <v>127</v>
      </c>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row>
    <row r="25" spans="2:42" s="102" customFormat="1" ht="15" thickBot="1">
      <c r="B25" s="138"/>
      <c r="C25" s="139"/>
      <c r="D25" s="140" t="s">
        <v>119</v>
      </c>
      <c r="E25" s="140"/>
      <c r="F25" s="140"/>
      <c r="G25" s="140"/>
      <c r="H25" s="140"/>
      <c r="I25" s="140"/>
      <c r="J25" s="140" t="s">
        <v>128</v>
      </c>
      <c r="K25" s="140"/>
      <c r="L25" s="140"/>
      <c r="M25" s="140"/>
      <c r="N25" s="140"/>
      <c r="O25" s="140"/>
      <c r="P25" s="140"/>
      <c r="Q25" s="140"/>
      <c r="R25" s="140"/>
      <c r="S25" s="140"/>
      <c r="T25" s="140"/>
      <c r="U25" s="140"/>
      <c r="V25" s="140"/>
      <c r="W25" s="140" t="s">
        <v>128</v>
      </c>
      <c r="X25" s="140"/>
      <c r="Y25" s="140"/>
      <c r="Z25" s="140"/>
      <c r="AA25" s="140"/>
      <c r="AB25" s="140"/>
      <c r="AC25" s="140"/>
      <c r="AD25" s="140"/>
      <c r="AE25" s="140"/>
      <c r="AF25" s="140"/>
      <c r="AG25" s="140"/>
      <c r="AH25" s="140"/>
      <c r="AI25" s="140"/>
      <c r="AJ25" s="140" t="s">
        <v>128</v>
      </c>
      <c r="AK25" s="140"/>
      <c r="AL25" s="140"/>
      <c r="AM25" s="140"/>
      <c r="AN25" s="140"/>
      <c r="AO25" s="140"/>
      <c r="AP25" s="140"/>
    </row>
    <row r="26" spans="2:42" s="102" customFormat="1">
      <c r="C26" s="141"/>
    </row>
    <row r="27" spans="2:42" s="102" customFormat="1">
      <c r="B27" s="184" t="s">
        <v>129</v>
      </c>
      <c r="C27" s="141"/>
    </row>
    <row r="28" spans="2:42" s="102" customFormat="1">
      <c r="C28" s="141"/>
    </row>
    <row r="29" spans="2:42" s="102" customFormat="1">
      <c r="C29" s="141"/>
    </row>
    <row r="30" spans="2:42" s="102" customFormat="1">
      <c r="C30" s="141"/>
    </row>
    <row r="31" spans="2:42" s="102" customFormat="1">
      <c r="C31" s="141"/>
    </row>
    <row r="32" spans="2:42" s="102" customFormat="1">
      <c r="C32" s="141"/>
    </row>
    <row r="33" spans="3:3" s="102" customFormat="1">
      <c r="C33" s="141"/>
    </row>
    <row r="34" spans="3:3" s="102" customFormat="1">
      <c r="C34" s="141"/>
    </row>
    <row r="35" spans="3:3" s="102" customFormat="1">
      <c r="C35" s="141"/>
    </row>
    <row r="36" spans="3:3" s="102" customFormat="1">
      <c r="C36" s="141"/>
    </row>
    <row r="37" spans="3:3" s="102" customFormat="1">
      <c r="C37" s="141"/>
    </row>
    <row r="38" spans="3:3" s="102" customFormat="1">
      <c r="C38" s="141"/>
    </row>
    <row r="39" spans="3:3" s="102" customFormat="1">
      <c r="C39" s="141"/>
    </row>
    <row r="40" spans="3:3" s="102" customFormat="1">
      <c r="C40" s="141"/>
    </row>
    <row r="41" spans="3:3" s="102" customFormat="1">
      <c r="C41" s="141"/>
    </row>
    <row r="42" spans="3:3" s="102" customFormat="1">
      <c r="C42" s="141"/>
    </row>
    <row r="43" spans="3:3" s="102" customFormat="1">
      <c r="C43" s="141"/>
    </row>
    <row r="44" spans="3:3" s="102" customFormat="1">
      <c r="C44" s="141"/>
    </row>
    <row r="45" spans="3:3" s="102" customFormat="1">
      <c r="C45" s="141"/>
    </row>
    <row r="46" spans="3:3" s="102" customFormat="1">
      <c r="C46" s="141"/>
    </row>
    <row r="47" spans="3:3" s="102" customFormat="1">
      <c r="C47" s="141"/>
    </row>
    <row r="48" spans="3:3" s="102" customFormat="1">
      <c r="C48" s="141"/>
    </row>
    <row r="49" spans="3:3" s="102" customFormat="1">
      <c r="C49" s="141"/>
    </row>
    <row r="50" spans="3:3" s="102" customFormat="1">
      <c r="C50" s="141"/>
    </row>
    <row r="51" spans="3:3" s="102" customFormat="1">
      <c r="C51" s="141"/>
    </row>
    <row r="52" spans="3:3" s="102" customFormat="1">
      <c r="C52" s="141"/>
    </row>
    <row r="53" spans="3:3" s="102" customFormat="1">
      <c r="C53" s="141"/>
    </row>
    <row r="54" spans="3:3" s="102" customFormat="1">
      <c r="C54" s="141"/>
    </row>
    <row r="55" spans="3:3" s="102" customFormat="1">
      <c r="C55" s="141"/>
    </row>
    <row r="56" spans="3:3" s="102" customFormat="1">
      <c r="C56" s="141"/>
    </row>
    <row r="57" spans="3:3" s="102" customFormat="1">
      <c r="C57" s="141"/>
    </row>
    <row r="58" spans="3:3" s="102" customFormat="1">
      <c r="C58" s="141"/>
    </row>
    <row r="59" spans="3:3" s="102" customFormat="1">
      <c r="C59" s="141"/>
    </row>
    <row r="60" spans="3:3" s="102" customFormat="1">
      <c r="C60" s="141"/>
    </row>
    <row r="61" spans="3:3" s="102" customFormat="1">
      <c r="C61" s="141"/>
    </row>
    <row r="62" spans="3:3" s="102" customFormat="1">
      <c r="C62" s="141"/>
    </row>
    <row r="63" spans="3:3" s="102" customFormat="1">
      <c r="C63" s="141"/>
    </row>
    <row r="64" spans="3:3" s="102" customFormat="1">
      <c r="C64" s="141"/>
    </row>
    <row r="65" spans="3:3" s="102" customFormat="1">
      <c r="C65" s="141"/>
    </row>
    <row r="66" spans="3:3" s="102" customFormat="1">
      <c r="C66" s="141"/>
    </row>
    <row r="67" spans="3:3" s="102" customFormat="1">
      <c r="C67" s="141"/>
    </row>
    <row r="68" spans="3:3" s="102" customFormat="1">
      <c r="C68" s="141"/>
    </row>
    <row r="69" spans="3:3" s="102" customFormat="1">
      <c r="C69" s="141"/>
    </row>
    <row r="70" spans="3:3" s="102" customFormat="1">
      <c r="C70" s="141"/>
    </row>
    <row r="71" spans="3:3" s="102" customFormat="1">
      <c r="C71" s="141"/>
    </row>
    <row r="72" spans="3:3" s="102" customFormat="1">
      <c r="C72" s="141"/>
    </row>
    <row r="73" spans="3:3" s="102" customFormat="1">
      <c r="C73" s="141"/>
    </row>
    <row r="74" spans="3:3" s="102" customFormat="1">
      <c r="C74" s="141"/>
    </row>
    <row r="75" spans="3:3" s="102" customFormat="1">
      <c r="C75" s="141"/>
    </row>
    <row r="76" spans="3:3" s="102" customFormat="1">
      <c r="C76" s="141"/>
    </row>
    <row r="77" spans="3:3" s="102" customFormat="1">
      <c r="C77" s="141"/>
    </row>
    <row r="78" spans="3:3" s="102" customFormat="1">
      <c r="C78" s="141"/>
    </row>
    <row r="79" spans="3:3" s="102" customFormat="1">
      <c r="C79" s="141"/>
    </row>
    <row r="80" spans="3:3" s="102" customFormat="1">
      <c r="C80" s="141"/>
    </row>
    <row r="81" spans="3:3" s="102" customFormat="1">
      <c r="C81" s="141"/>
    </row>
    <row r="82" spans="3:3" s="102" customFormat="1">
      <c r="C82" s="141"/>
    </row>
    <row r="83" spans="3:3">
      <c r="C83" s="142"/>
    </row>
    <row r="84" spans="3:3">
      <c r="C84" s="142"/>
    </row>
    <row r="85" spans="3:3">
      <c r="C85" s="142"/>
    </row>
    <row r="86" spans="3:3">
      <c r="C86" s="142"/>
    </row>
    <row r="87" spans="3:3">
      <c r="C87" s="142"/>
    </row>
    <row r="88" spans="3:3">
      <c r="C88" s="142"/>
    </row>
    <row r="89" spans="3:3">
      <c r="C89" s="142"/>
    </row>
    <row r="90" spans="3:3">
      <c r="C90" s="142"/>
    </row>
    <row r="91" spans="3:3">
      <c r="C91" s="142"/>
    </row>
    <row r="92" spans="3:3">
      <c r="C92" s="142"/>
    </row>
    <row r="93" spans="3:3">
      <c r="C93" s="142"/>
    </row>
    <row r="94" spans="3:3">
      <c r="C94" s="142"/>
    </row>
    <row r="95" spans="3:3">
      <c r="C95" s="142"/>
    </row>
    <row r="96" spans="3:3">
      <c r="C96" s="142"/>
    </row>
    <row r="97" spans="3:3">
      <c r="C97" s="142"/>
    </row>
    <row r="98" spans="3:3">
      <c r="C98" s="142"/>
    </row>
    <row r="99" spans="3:3">
      <c r="C99" s="142"/>
    </row>
    <row r="100" spans="3:3">
      <c r="C100" s="142"/>
    </row>
    <row r="101" spans="3:3">
      <c r="C101" s="142"/>
    </row>
    <row r="102" spans="3:3">
      <c r="C102" s="142"/>
    </row>
    <row r="103" spans="3:3">
      <c r="C103" s="142"/>
    </row>
    <row r="104" spans="3:3">
      <c r="C104" s="142"/>
    </row>
    <row r="105" spans="3:3">
      <c r="C105" s="142"/>
    </row>
    <row r="106" spans="3:3">
      <c r="C106" s="142"/>
    </row>
    <row r="107" spans="3:3">
      <c r="C107" s="142"/>
    </row>
    <row r="108" spans="3:3">
      <c r="C108" s="142"/>
    </row>
    <row r="109" spans="3:3">
      <c r="C109" s="142"/>
    </row>
    <row r="110" spans="3:3">
      <c r="C110" s="142"/>
    </row>
    <row r="111" spans="3:3">
      <c r="C111" s="142"/>
    </row>
    <row r="112" spans="3:3">
      <c r="C112" s="142"/>
    </row>
    <row r="113" spans="3:3">
      <c r="C113" s="142"/>
    </row>
    <row r="114" spans="3:3">
      <c r="C114" s="142"/>
    </row>
    <row r="115" spans="3:3">
      <c r="C115" s="142"/>
    </row>
    <row r="116" spans="3:3">
      <c r="C116" s="142"/>
    </row>
    <row r="117" spans="3:3">
      <c r="C117" s="142"/>
    </row>
    <row r="118" spans="3:3">
      <c r="C118" s="142"/>
    </row>
    <row r="119" spans="3:3">
      <c r="C119" s="142"/>
    </row>
    <row r="120" spans="3:3">
      <c r="C120" s="142"/>
    </row>
    <row r="121" spans="3:3">
      <c r="C121" s="142"/>
    </row>
    <row r="122" spans="3:3">
      <c r="C122" s="142"/>
    </row>
    <row r="123" spans="3:3">
      <c r="C123" s="142"/>
    </row>
    <row r="124" spans="3:3">
      <c r="C124" s="142"/>
    </row>
    <row r="125" spans="3:3">
      <c r="C125" s="142"/>
    </row>
    <row r="126" spans="3:3">
      <c r="C126" s="142"/>
    </row>
    <row r="127" spans="3:3">
      <c r="C127" s="142"/>
    </row>
    <row r="128" spans="3:3">
      <c r="C128" s="142"/>
    </row>
    <row r="129" spans="3:3">
      <c r="C129" s="142"/>
    </row>
    <row r="130" spans="3:3">
      <c r="C130" s="142"/>
    </row>
    <row r="131" spans="3:3">
      <c r="C131" s="142"/>
    </row>
    <row r="132" spans="3:3">
      <c r="C132" s="142"/>
    </row>
    <row r="133" spans="3:3">
      <c r="C133" s="142"/>
    </row>
    <row r="134" spans="3:3">
      <c r="C134" s="142"/>
    </row>
    <row r="135" spans="3:3">
      <c r="C135" s="142"/>
    </row>
    <row r="136" spans="3:3">
      <c r="C136" s="142"/>
    </row>
    <row r="137" spans="3:3">
      <c r="C137" s="142"/>
    </row>
    <row r="138" spans="3:3">
      <c r="C138" s="142"/>
    </row>
    <row r="139" spans="3:3">
      <c r="C139" s="142"/>
    </row>
    <row r="140" spans="3:3">
      <c r="C140" s="142"/>
    </row>
    <row r="141" spans="3:3">
      <c r="C141" s="142"/>
    </row>
    <row r="142" spans="3:3">
      <c r="C142" s="142"/>
    </row>
    <row r="143" spans="3:3">
      <c r="C143" s="142"/>
    </row>
    <row r="144" spans="3:3">
      <c r="C144" s="142"/>
    </row>
    <row r="145" spans="3:3">
      <c r="C145" s="142"/>
    </row>
    <row r="146" spans="3:3">
      <c r="C146" s="142"/>
    </row>
    <row r="147" spans="3:3">
      <c r="C147" s="142"/>
    </row>
    <row r="148" spans="3:3">
      <c r="C148" s="142"/>
    </row>
    <row r="149" spans="3:3">
      <c r="C149" s="142"/>
    </row>
    <row r="150" spans="3:3">
      <c r="C150" s="142"/>
    </row>
    <row r="151" spans="3:3">
      <c r="C151" s="142"/>
    </row>
    <row r="152" spans="3:3">
      <c r="C152" s="142"/>
    </row>
    <row r="153" spans="3:3">
      <c r="C153" s="142"/>
    </row>
    <row r="154" spans="3:3">
      <c r="C154" s="142"/>
    </row>
    <row r="155" spans="3:3">
      <c r="C155" s="142"/>
    </row>
    <row r="156" spans="3:3">
      <c r="C156" s="142"/>
    </row>
    <row r="157" spans="3:3">
      <c r="C157" s="142"/>
    </row>
    <row r="158" spans="3:3">
      <c r="C158" s="142"/>
    </row>
    <row r="159" spans="3:3">
      <c r="C159" s="142"/>
    </row>
    <row r="160" spans="3:3">
      <c r="C160" s="142"/>
    </row>
    <row r="161" spans="3:3">
      <c r="C161" s="142"/>
    </row>
    <row r="162" spans="3:3">
      <c r="C162" s="142"/>
    </row>
    <row r="163" spans="3:3">
      <c r="C163" s="142"/>
    </row>
    <row r="164" spans="3:3">
      <c r="C164" s="142"/>
    </row>
    <row r="165" spans="3:3">
      <c r="C165" s="142"/>
    </row>
    <row r="166" spans="3:3">
      <c r="C166" s="142"/>
    </row>
    <row r="167" spans="3:3">
      <c r="C167" s="142"/>
    </row>
    <row r="168" spans="3:3">
      <c r="C168" s="142"/>
    </row>
    <row r="169" spans="3:3">
      <c r="C169" s="142"/>
    </row>
    <row r="170" spans="3:3">
      <c r="C170" s="142"/>
    </row>
    <row r="171" spans="3:3">
      <c r="C171" s="142"/>
    </row>
    <row r="172" spans="3:3">
      <c r="C172" s="142"/>
    </row>
    <row r="173" spans="3:3">
      <c r="C173" s="142"/>
    </row>
    <row r="174" spans="3:3">
      <c r="C174" s="142"/>
    </row>
    <row r="175" spans="3:3">
      <c r="C175" s="142"/>
    </row>
    <row r="176" spans="3:3">
      <c r="C176" s="142"/>
    </row>
    <row r="177" spans="3:3">
      <c r="C177" s="142"/>
    </row>
    <row r="178" spans="3:3">
      <c r="C178" s="142"/>
    </row>
    <row r="179" spans="3:3">
      <c r="C179" s="142"/>
    </row>
    <row r="180" spans="3:3">
      <c r="C180" s="142"/>
    </row>
  </sheetData>
  <sheetProtection selectLockedCells="1"/>
  <mergeCells count="4">
    <mergeCell ref="Q7:AB7"/>
    <mergeCell ref="AD7:AO7"/>
    <mergeCell ref="C7:N7"/>
    <mergeCell ref="C4:O4"/>
  </mergeCells>
  <printOptions horizontalCentered="1" verticalCentered="1"/>
  <pageMargins left="0.43307086614173229" right="0.35433070866141736" top="0.19685039370078741" bottom="3.937007874015748E-2" header="0.39370078740157483" footer="0.23622047244094491"/>
  <pageSetup paperSize="9" scale="69" orientation="landscape"/>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BF1B0-A602-45B6-B755-16C0C8F169F3}">
  <dimension ref="A1:B10"/>
  <sheetViews>
    <sheetView workbookViewId="0">
      <selection activeCell="B3" sqref="B3"/>
    </sheetView>
  </sheetViews>
  <sheetFormatPr defaultRowHeight="14.5"/>
  <cols>
    <col min="1" max="1" width="42.54296875" bestFit="1" customWidth="1"/>
  </cols>
  <sheetData>
    <row r="1" spans="1:2">
      <c r="A1" s="36" t="s">
        <v>130</v>
      </c>
      <c r="B1" s="27"/>
    </row>
    <row r="2" spans="1:2">
      <c r="A2" s="28" t="s">
        <v>131</v>
      </c>
      <c r="B2" s="30">
        <v>0.2</v>
      </c>
    </row>
    <row r="3" spans="1:2">
      <c r="A3" s="28" t="s">
        <v>132</v>
      </c>
      <c r="B3" s="35">
        <f>IF($O$16&gt;=$B$5,$B$3,0)</f>
        <v>0</v>
      </c>
    </row>
    <row r="4" spans="1:2">
      <c r="A4" s="28" t="s">
        <v>133</v>
      </c>
      <c r="B4" s="31">
        <v>83000</v>
      </c>
    </row>
    <row r="5" spans="1:2">
      <c r="A5" s="28" t="s">
        <v>134</v>
      </c>
      <c r="B5" s="30">
        <v>0.13800000000000001</v>
      </c>
    </row>
    <row r="6" spans="1:2">
      <c r="A6" s="29" t="s">
        <v>135</v>
      </c>
      <c r="B6" s="32">
        <v>157</v>
      </c>
    </row>
    <row r="7" spans="1:2">
      <c r="A7" s="29" t="s">
        <v>136</v>
      </c>
      <c r="B7" s="34">
        <f>B6*52/12</f>
        <v>680.33333333333337</v>
      </c>
    </row>
    <row r="8" spans="1:2">
      <c r="A8" s="28" t="s">
        <v>137</v>
      </c>
      <c r="B8" s="30">
        <v>0.1</v>
      </c>
    </row>
    <row r="9" spans="1:2">
      <c r="A9" s="28" t="s">
        <v>138</v>
      </c>
      <c r="B9" s="30">
        <v>0.05</v>
      </c>
    </row>
    <row r="10" spans="1:2">
      <c r="A10" s="28" t="s">
        <v>139</v>
      </c>
      <c r="B10" s="33">
        <v>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55BD2-A27B-4F05-A8C2-AC0B4E51E6ED}">
  <dimension ref="A1:D32"/>
  <sheetViews>
    <sheetView workbookViewId="0">
      <selection activeCell="D14" sqref="D14"/>
    </sheetView>
  </sheetViews>
  <sheetFormatPr defaultRowHeight="14.5"/>
  <cols>
    <col min="2" max="2" width="11" bestFit="1" customWidth="1"/>
    <col min="4" max="4" width="12.1796875" bestFit="1" customWidth="1"/>
  </cols>
  <sheetData>
    <row r="1" spans="1:4">
      <c r="A1" s="37"/>
      <c r="B1" s="38"/>
      <c r="C1" s="39" t="s">
        <v>140</v>
      </c>
      <c r="D1" s="40">
        <v>100000</v>
      </c>
    </row>
    <row r="2" spans="1:4">
      <c r="A2" s="41"/>
      <c r="B2" s="13"/>
      <c r="C2" s="42" t="s">
        <v>141</v>
      </c>
      <c r="D2" s="43">
        <v>1.4</v>
      </c>
    </row>
    <row r="3" spans="1:4">
      <c r="A3" s="41"/>
      <c r="B3" s="13"/>
      <c r="C3" s="42" t="s">
        <v>142</v>
      </c>
      <c r="D3" s="59">
        <f>D1*D2</f>
        <v>140000</v>
      </c>
    </row>
    <row r="4" spans="1:4" ht="29">
      <c r="A4" s="41"/>
      <c r="B4" s="13"/>
      <c r="C4" s="44" t="s">
        <v>143</v>
      </c>
      <c r="D4" s="45" t="s">
        <v>144</v>
      </c>
    </row>
    <row r="5" spans="1:4">
      <c r="A5" s="46" t="s">
        <v>145</v>
      </c>
      <c r="B5" s="47" t="s">
        <v>146</v>
      </c>
      <c r="C5" s="48">
        <f>D5</f>
        <v>0.03</v>
      </c>
      <c r="D5" s="49">
        <v>0.03</v>
      </c>
    </row>
    <row r="6" spans="1:4">
      <c r="A6" s="50">
        <v>1</v>
      </c>
      <c r="B6" s="51">
        <v>10000</v>
      </c>
      <c r="C6" s="52">
        <f>$B6*$C$5</f>
        <v>300</v>
      </c>
      <c r="D6" s="53">
        <f>-$D1</f>
        <v>-100000</v>
      </c>
    </row>
    <row r="7" spans="1:4">
      <c r="A7" s="50">
        <v>2</v>
      </c>
      <c r="B7" s="51">
        <v>100000</v>
      </c>
      <c r="C7" s="52">
        <f t="shared" ref="C7:C29" si="0">$B7*$C$5</f>
        <v>3000</v>
      </c>
      <c r="D7" s="53">
        <f>C7</f>
        <v>3000</v>
      </c>
    </row>
    <row r="8" spans="1:4">
      <c r="A8" s="50">
        <v>3</v>
      </c>
      <c r="B8" s="51">
        <v>1000000</v>
      </c>
      <c r="C8" s="52">
        <f t="shared" si="0"/>
        <v>30000</v>
      </c>
      <c r="D8" s="53">
        <f>IF((SUM(D$7)+C8)=$D$3,C8,IF((SUM(D7:D$7)+C8)&lt;=$D$3,C8,$D$3-(SUM(D7:D$7))))</f>
        <v>30000</v>
      </c>
    </row>
    <row r="9" spans="1:4">
      <c r="A9" s="50">
        <v>4</v>
      </c>
      <c r="B9" s="51">
        <v>1000000</v>
      </c>
      <c r="C9" s="52">
        <f t="shared" si="0"/>
        <v>30000</v>
      </c>
      <c r="D9" s="53">
        <f>IF((SUM(D$7:$D8)+C9)=$D$3,C9,IF((SUM(D$7:D8)+C9)&lt;=$D$3,C9,$D$3-(SUM(D$7:D8))))</f>
        <v>30000</v>
      </c>
    </row>
    <row r="10" spans="1:4">
      <c r="A10" s="50">
        <v>5</v>
      </c>
      <c r="B10" s="51">
        <v>1000000</v>
      </c>
      <c r="C10" s="52">
        <f t="shared" si="0"/>
        <v>30000</v>
      </c>
      <c r="D10" s="53">
        <f>IF((SUM(D$7:$D9)+C10)=$D$3,C10,IF((SUM(D$7:D9)+C10)&lt;=$D$3,C10,$D$3-(SUM(D$7:D9))))</f>
        <v>30000</v>
      </c>
    </row>
    <row r="11" spans="1:4">
      <c r="A11" s="50">
        <v>6</v>
      </c>
      <c r="B11" s="51">
        <v>1000000</v>
      </c>
      <c r="C11" s="52">
        <f t="shared" si="0"/>
        <v>30000</v>
      </c>
      <c r="D11" s="53">
        <f>IF((SUM(D$7:$D10)+C11)=$D$3,C11,IF((SUM(D$7:D10)+C11)&lt;=$D$3,C11,$D$3-(SUM(D$7:D10))))</f>
        <v>30000</v>
      </c>
    </row>
    <row r="12" spans="1:4">
      <c r="A12" s="50">
        <v>7</v>
      </c>
      <c r="B12" s="51">
        <v>1000000</v>
      </c>
      <c r="C12" s="52">
        <f t="shared" si="0"/>
        <v>30000</v>
      </c>
      <c r="D12" s="53">
        <f>IF((SUM(D$7:$D11)+C12)=$D$3,C12,IF((SUM(D$7:D11)+C12)&lt;=$D$3,C12,$D$3-(SUM(D$7:D11))))</f>
        <v>17000</v>
      </c>
    </row>
    <row r="13" spans="1:4">
      <c r="A13" s="50">
        <v>8</v>
      </c>
      <c r="B13" s="51">
        <v>1000000</v>
      </c>
      <c r="C13" s="52">
        <f t="shared" si="0"/>
        <v>30000</v>
      </c>
      <c r="D13" s="53">
        <f>IF((SUM(D$7:$D12)+C13)=$D$3,C13,IF((SUM(D$7:D12)+C13)&lt;=$D$3,C13,$D$3-(SUM(D$7:D12))))</f>
        <v>0</v>
      </c>
    </row>
    <row r="14" spans="1:4">
      <c r="A14" s="50">
        <v>9</v>
      </c>
      <c r="B14" s="51">
        <v>1000000</v>
      </c>
      <c r="C14" s="52">
        <f t="shared" si="0"/>
        <v>30000</v>
      </c>
      <c r="D14" s="53">
        <f>IF((SUM(D$7:$D13)+C14)=$D$3,C14,IF((SUM(D$7:D13)+C14)&lt;=$D$3,C14,$D$3-(SUM(D$7:D13))))</f>
        <v>0</v>
      </c>
    </row>
    <row r="15" spans="1:4">
      <c r="A15" s="50">
        <v>10</v>
      </c>
      <c r="B15" s="51">
        <v>1000000</v>
      </c>
      <c r="C15" s="52">
        <f t="shared" si="0"/>
        <v>30000</v>
      </c>
      <c r="D15" s="53">
        <f>IF((SUM(D$7:$D14)+C15)=$D$3,C15,IF((SUM(D$7:D14)+C15)&lt;=$D$3,C15,$D$3-(SUM(D$7:D14))))</f>
        <v>0</v>
      </c>
    </row>
    <row r="16" spans="1:4">
      <c r="A16" s="50">
        <v>11</v>
      </c>
      <c r="B16" s="51">
        <v>1000000</v>
      </c>
      <c r="C16" s="52">
        <f t="shared" si="0"/>
        <v>30000</v>
      </c>
      <c r="D16" s="53">
        <f>IF((SUM(D$7:$D15)+C16)=$D$3,C16,IF((SUM(D$7:D15)+C16)&lt;=$D$3,C16,$D$3-(SUM(D$7:D15))))</f>
        <v>0</v>
      </c>
    </row>
    <row r="17" spans="1:4">
      <c r="A17" s="50">
        <v>12</v>
      </c>
      <c r="B17" s="51">
        <v>1000000</v>
      </c>
      <c r="C17" s="52">
        <f t="shared" si="0"/>
        <v>30000</v>
      </c>
      <c r="D17" s="53">
        <f>IF((SUM(D$7:$D16)+C17)=$D$3,C17,IF((SUM(D$7:D16)+C17)&lt;=$D$3,C17,$D$3-(SUM(D$7:D16))))</f>
        <v>0</v>
      </c>
    </row>
    <row r="18" spans="1:4">
      <c r="A18" s="50">
        <v>13</v>
      </c>
      <c r="B18" s="51">
        <v>1000000</v>
      </c>
      <c r="C18" s="52">
        <f t="shared" si="0"/>
        <v>30000</v>
      </c>
      <c r="D18" s="53">
        <f>IF((SUM(D$7:$D17)+C18)=$D$3,C18,IF((SUM(D$7:D17)+C18)&lt;=$D$3,C18,$D$3-(SUM(D$7:D17))))</f>
        <v>0</v>
      </c>
    </row>
    <row r="19" spans="1:4">
      <c r="A19" s="50">
        <v>14</v>
      </c>
      <c r="B19" s="51">
        <v>1000000</v>
      </c>
      <c r="C19" s="52">
        <f t="shared" si="0"/>
        <v>30000</v>
      </c>
      <c r="D19" s="53">
        <f>IF((SUM(D$7:$D18)+C19)=$D$3,C19,IF((SUM(D$7:D18)+C19)&lt;=$D$3,C19,$D$3-(SUM(D$7:D18))))</f>
        <v>0</v>
      </c>
    </row>
    <row r="20" spans="1:4">
      <c r="A20" s="50">
        <v>15</v>
      </c>
      <c r="B20" s="51">
        <v>1000000</v>
      </c>
      <c r="C20" s="52">
        <f t="shared" si="0"/>
        <v>30000</v>
      </c>
      <c r="D20" s="53">
        <f>IF((SUM(D$7:$D19)+C20)=$D$3,C20,IF((SUM(D$7:D19)+C20)&lt;=$D$3,C20,$D$3-(SUM(D$7:D19))))</f>
        <v>0</v>
      </c>
    </row>
    <row r="21" spans="1:4">
      <c r="A21" s="50">
        <v>16</v>
      </c>
      <c r="B21" s="51">
        <v>1000000</v>
      </c>
      <c r="C21" s="52">
        <f t="shared" si="0"/>
        <v>30000</v>
      </c>
      <c r="D21" s="53">
        <f>IF((SUM(D$7:$D20)+C21)=$D$3,C21,IF((SUM(D$7:D20)+C21)&lt;=$D$3,C21,$D$3-(SUM(D$7:D20))))</f>
        <v>0</v>
      </c>
    </row>
    <row r="22" spans="1:4">
      <c r="A22" s="50">
        <v>17</v>
      </c>
      <c r="B22" s="51">
        <v>1000000</v>
      </c>
      <c r="C22" s="52">
        <f t="shared" si="0"/>
        <v>30000</v>
      </c>
      <c r="D22" s="53">
        <f>IF((SUM(D$7:$D21)+C22)=$D$3,C22,IF((SUM(D$7:D21)+C22)&lt;=$D$3,C22,$D$3-(SUM(D$7:D21))))</f>
        <v>0</v>
      </c>
    </row>
    <row r="23" spans="1:4">
      <c r="A23" s="50">
        <v>18</v>
      </c>
      <c r="B23" s="51">
        <v>1000000</v>
      </c>
      <c r="C23" s="52">
        <f t="shared" si="0"/>
        <v>30000</v>
      </c>
      <c r="D23" s="53">
        <f>IF((SUM(D$7:$D22)+C23)=$D$3,C23,IF((SUM(D$7:D22)+C23)&lt;=$D$3,C23,$D$3-(SUM(D$7:D22))))</f>
        <v>0</v>
      </c>
    </row>
    <row r="24" spans="1:4">
      <c r="A24" s="50">
        <v>19</v>
      </c>
      <c r="B24" s="51">
        <v>1000000</v>
      </c>
      <c r="C24" s="52">
        <f t="shared" si="0"/>
        <v>30000</v>
      </c>
      <c r="D24" s="53">
        <f>IF((SUM(D$7:$D23)+C24)=$D$3,C24,IF((SUM(D$7:D23)+C24)&lt;=$D$3,C24,$D$3-(SUM(D$7:D23))))</f>
        <v>0</v>
      </c>
    </row>
    <row r="25" spans="1:4">
      <c r="A25" s="50">
        <v>20</v>
      </c>
      <c r="B25" s="51">
        <v>1000000</v>
      </c>
      <c r="C25" s="52">
        <f t="shared" si="0"/>
        <v>30000</v>
      </c>
      <c r="D25" s="53">
        <f>IF((SUM(D$7:$D24)+C25)=$D$3,C25,IF((SUM(D$7:D24)+C25)&lt;=$D$3,C25,$D$3-(SUM(D$7:D24))))</f>
        <v>0</v>
      </c>
    </row>
    <row r="26" spans="1:4">
      <c r="A26" s="50">
        <v>21</v>
      </c>
      <c r="B26" s="51">
        <v>1000000</v>
      </c>
      <c r="C26" s="52">
        <f t="shared" si="0"/>
        <v>30000</v>
      </c>
      <c r="D26" s="53">
        <f>IF((SUM(D$7:$D25)+C26)=$D$3,C26,IF((SUM(D$7:D25)+C26)&lt;=$D$3,C26,$D$3-(SUM(D$7:D25))))</f>
        <v>0</v>
      </c>
    </row>
    <row r="27" spans="1:4">
      <c r="A27" s="50">
        <v>22</v>
      </c>
      <c r="B27" s="51">
        <v>1000000</v>
      </c>
      <c r="C27" s="52">
        <f t="shared" si="0"/>
        <v>30000</v>
      </c>
      <c r="D27" s="53">
        <f>IF((SUM(D$7:$D26)+C27)=$D$3,C27,IF((SUM(D$7:D26)+C27)&lt;=$D$3,C27,$D$3-(SUM(D$7:D26))))</f>
        <v>0</v>
      </c>
    </row>
    <row r="28" spans="1:4">
      <c r="A28" s="50">
        <v>23</v>
      </c>
      <c r="B28" s="51">
        <v>1000000</v>
      </c>
      <c r="C28" s="52">
        <f t="shared" si="0"/>
        <v>30000</v>
      </c>
      <c r="D28" s="53">
        <f>IF((SUM(D$7:$D27)+C28)=$D$3,C28,IF((SUM(D$7:D27)+C28)&lt;=$D$3,C28,$D$3-(SUM(D$7:D27))))</f>
        <v>0</v>
      </c>
    </row>
    <row r="29" spans="1:4">
      <c r="A29" s="50">
        <v>24</v>
      </c>
      <c r="B29" s="51">
        <v>1000000</v>
      </c>
      <c r="C29" s="52">
        <f t="shared" si="0"/>
        <v>30000</v>
      </c>
      <c r="D29" s="53">
        <f>IF((SUM(D$7:$D28)+C29)=$D$3,C29,IF((SUM(D$7:D28)+C29)&lt;=$D$3,C29,$D$3-(SUM(D$7:D28))))</f>
        <v>0</v>
      </c>
    </row>
    <row r="30" spans="1:4">
      <c r="A30" s="50">
        <v>25</v>
      </c>
      <c r="B30" s="54"/>
      <c r="C30" s="55">
        <f t="shared" ref="C30" si="1">$B30*C$6</f>
        <v>0</v>
      </c>
      <c r="D30" s="56">
        <f>IF((SUM(D$8:D29)+C30)=$E$3,C30,IF((SUM(D$8:D29)+C30)&lt;=$E$3,C30,$E$3-(SUM(D$8:D29))))</f>
        <v>-137000</v>
      </c>
    </row>
    <row r="31" spans="1:4">
      <c r="A31" s="50"/>
      <c r="B31" s="57"/>
      <c r="C31" s="57"/>
      <c r="D31" s="57"/>
    </row>
    <row r="32" spans="1:4">
      <c r="A32" s="41"/>
      <c r="B32" s="13"/>
      <c r="C32" s="42" t="s">
        <v>142</v>
      </c>
      <c r="D32" s="58">
        <f>SUM(D7:D30)</f>
        <v>3000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0b13389-b9e7-4b1e-8e3c-c03beaa053c7" xsi:nil="true"/>
    <lcf76f155ced4ddcb4097134ff3c332f xmlns="5c461119-7304-494b-9a3c-8190f2ea7e4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39469F59051147BED4137C51056CDE" ma:contentTypeVersion="21" ma:contentTypeDescription="Create a new document." ma:contentTypeScope="" ma:versionID="a8246daa6d08d640c32b9b1e0ce4c172">
  <xsd:schema xmlns:xsd="http://www.w3.org/2001/XMLSchema" xmlns:xs="http://www.w3.org/2001/XMLSchema" xmlns:p="http://schemas.microsoft.com/office/2006/metadata/properties" xmlns:ns2="5c461119-7304-494b-9a3c-8190f2ea7e47" xmlns:ns3="a0b13389-b9e7-4b1e-8e3c-c03beaa053c7" targetNamespace="http://schemas.microsoft.com/office/2006/metadata/properties" ma:root="true" ma:fieldsID="33b09c38d5a422a3376cc8436dfaa32f" ns2:_="" ns3:_="">
    <xsd:import namespace="5c461119-7304-494b-9a3c-8190f2ea7e47"/>
    <xsd:import namespace="a0b13389-b9e7-4b1e-8e3c-c03beaa053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461119-7304-494b-9a3c-8190f2ea7e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389cc46-520e-4b03-aaba-326f69840e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b13389-b9e7-4b1e-8e3c-c03beaa053c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b2cf931-e87a-444d-93ba-e35f75d6a904}" ma:internalName="TaxCatchAll" ma:showField="CatchAllData" ma:web="a0b13389-b9e7-4b1e-8e3c-c03beaa053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1121C6-F74E-423A-824F-E6308C2F945E}">
  <ds:schemaRefs>
    <ds:schemaRef ds:uri="http://schemas.microsoft.com/sharepoint/v3/contenttype/forms"/>
  </ds:schemaRefs>
</ds:datastoreItem>
</file>

<file path=customXml/itemProps2.xml><?xml version="1.0" encoding="utf-8"?>
<ds:datastoreItem xmlns:ds="http://schemas.openxmlformats.org/officeDocument/2006/customXml" ds:itemID="{E5F12C02-2DA6-493E-9717-B51DD6D7E1EF}">
  <ds:schemaRefs>
    <ds:schemaRef ds:uri="http://schemas.microsoft.com/office/2006/metadata/properties"/>
    <ds:schemaRef ds:uri="http://schemas.microsoft.com/office/infopath/2007/PartnerControls"/>
    <ds:schemaRef ds:uri="a0b13389-b9e7-4b1e-8e3c-c03beaa053c7"/>
    <ds:schemaRef ds:uri="5c461119-7304-494b-9a3c-8190f2ea7e47"/>
  </ds:schemaRefs>
</ds:datastoreItem>
</file>

<file path=customXml/itemProps3.xml><?xml version="1.0" encoding="utf-8"?>
<ds:datastoreItem xmlns:ds="http://schemas.openxmlformats.org/officeDocument/2006/customXml" ds:itemID="{75FC8C49-985B-4538-A83E-08F590193B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461119-7304-494b-9a3c-8190f2ea7e47"/>
    <ds:schemaRef ds:uri="a0b13389-b9e7-4b1e-8e3c-c03beaa053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Salaries</vt:lpstr>
      <vt:lpstr>Sales Assumptions</vt:lpstr>
      <vt:lpstr>Cashflow</vt:lpstr>
      <vt:lpstr>Cashflow Stress Test</vt:lpstr>
      <vt:lpstr>Additional</vt:lpstr>
      <vt:lpstr>Repayment calculator</vt:lpstr>
      <vt:lpstr>'Sales Assumptions'!Print_Area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2025-09-05T10:56:42Z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0x010100C939469F59051147BED4137C51056CDE</vt:lpwstr>
  </property>
  <property fmtid="{D5CDD505-2E9C-101B-9397-08002B2CF9AE}" pid="3" name="MediaServiceImageTags">
    <vt:lpwstr/>
  </property>
</Properties>
</file>